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0" yWindow="0" windowWidth="20490" windowHeight="7530"/>
  </bookViews>
  <sheets>
    <sheet name="Pedidos NX" sheetId="1" r:id="rId1"/>
    <sheet name="Hoja1" sheetId="7" r:id="rId2"/>
    <sheet name="Tipos de pedido" sheetId="2" r:id="rId3"/>
  </sheets>
  <definedNames>
    <definedName name="_xlnm._FilterDatabase" localSheetId="0" hidden="1">'Pedidos NX'!$A$1:$X$52</definedName>
  </definedNames>
  <calcPr calcId="145621"/>
</workbook>
</file>

<file path=xl/calcChain.xml><?xml version="1.0" encoding="utf-8"?>
<calcChain xmlns="http://schemas.openxmlformats.org/spreadsheetml/2006/main">
  <c r="U52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2" i="1"/>
  <c r="D3" i="1"/>
  <c r="C3" i="1" s="1"/>
  <c r="D4" i="1"/>
  <c r="C4" i="1" s="1"/>
  <c r="D5" i="1"/>
  <c r="C5" i="1" s="1"/>
  <c r="D6" i="1"/>
  <c r="C6" i="1" s="1"/>
  <c r="D7" i="1"/>
  <c r="C7" i="1" s="1"/>
  <c r="D8" i="1"/>
  <c r="C8" i="1" s="1"/>
  <c r="D9" i="1"/>
  <c r="C9" i="1" s="1"/>
  <c r="D10" i="1"/>
  <c r="C10" i="1" s="1"/>
  <c r="D11" i="1"/>
  <c r="C11" i="1" s="1"/>
  <c r="D12" i="1"/>
  <c r="C12" i="1" s="1"/>
  <c r="D13" i="1"/>
  <c r="C13" i="1" s="1"/>
  <c r="D14" i="1"/>
  <c r="C14" i="1" s="1"/>
  <c r="D15" i="1"/>
  <c r="C15" i="1" s="1"/>
  <c r="D16" i="1"/>
  <c r="C16" i="1" s="1"/>
  <c r="D17" i="1"/>
  <c r="C17" i="1" s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33" i="1"/>
  <c r="C33" i="1" s="1"/>
  <c r="D34" i="1"/>
  <c r="C34" i="1" s="1"/>
  <c r="D35" i="1"/>
  <c r="C35" i="1" s="1"/>
  <c r="D36" i="1"/>
  <c r="C36" i="1" s="1"/>
  <c r="D37" i="1"/>
  <c r="C37" i="1" s="1"/>
  <c r="D38" i="1"/>
  <c r="C38" i="1" s="1"/>
  <c r="D39" i="1"/>
  <c r="C39" i="1" s="1"/>
  <c r="D40" i="1"/>
  <c r="C40" i="1" s="1"/>
  <c r="D41" i="1"/>
  <c r="C41" i="1" s="1"/>
  <c r="D42" i="1"/>
  <c r="C42" i="1" s="1"/>
  <c r="D43" i="1"/>
  <c r="C43" i="1" s="1"/>
  <c r="D44" i="1"/>
  <c r="C44" i="1" s="1"/>
  <c r="D45" i="1"/>
  <c r="C45" i="1" s="1"/>
  <c r="D46" i="1"/>
  <c r="C46" i="1" s="1"/>
  <c r="D47" i="1"/>
  <c r="C47" i="1" s="1"/>
  <c r="D48" i="1"/>
  <c r="C48" i="1" s="1"/>
  <c r="D49" i="1"/>
  <c r="C49" i="1" s="1"/>
  <c r="D50" i="1"/>
  <c r="C50" i="1" s="1"/>
  <c r="D51" i="1"/>
  <c r="C51" i="1" s="1"/>
  <c r="D2" i="1"/>
  <c r="C2" i="1" s="1"/>
</calcChain>
</file>

<file path=xl/sharedStrings.xml><?xml version="1.0" encoding="utf-8"?>
<sst xmlns="http://schemas.openxmlformats.org/spreadsheetml/2006/main" count="265" uniqueCount="171">
  <si>
    <t>PROV</t>
  </si>
  <si>
    <t>N.PEDIDO</t>
  </si>
  <si>
    <t>PEDI-PROV</t>
  </si>
  <si>
    <t>RECEPCION</t>
  </si>
  <si>
    <t>CODIGO</t>
  </si>
  <si>
    <t>ARTICULO</t>
  </si>
  <si>
    <t>UDS.PIDE</t>
  </si>
  <si>
    <t>UDS.RECIBE</t>
  </si>
  <si>
    <t>UDS.BONIFICA</t>
  </si>
  <si>
    <t>PVP</t>
  </si>
  <si>
    <t>IMP.PVP RECIBE</t>
  </si>
  <si>
    <t>IMP.PVP FACTURA</t>
  </si>
  <si>
    <t>COSTO UDS</t>
  </si>
  <si>
    <t>IMP.COSTO PIDE</t>
  </si>
  <si>
    <t>IMP.COSTO RECIBE</t>
  </si>
  <si>
    <t>IMP.COSTO FACTURA</t>
  </si>
  <si>
    <t>IMP.COSTO S/IMP</t>
  </si>
  <si>
    <t>IMP.PVL RECIBE</t>
  </si>
  <si>
    <t>IMP.PVA RECIBE</t>
  </si>
  <si>
    <t>LABORAT</t>
  </si>
  <si>
    <t>ME3303607664</t>
  </si>
  <si>
    <t>VIMPAT 200 MG 56 COMPRIMIDOS RECUBIERTOS</t>
  </si>
  <si>
    <t>UCB PHARMA, S.A.</t>
  </si>
  <si>
    <t>EF3303607690</t>
  </si>
  <si>
    <t>JERINGA DE TRES CUERPOS CON AGUJA ICO ( PLUS 3 2</t>
  </si>
  <si>
    <t>NOVICO MCA</t>
  </si>
  <si>
    <t>ABSORB INC ORINA DIA ANAT INCOPACK 80 U</t>
  </si>
  <si>
    <t>INDAS</t>
  </si>
  <si>
    <t>MEDIAS E.T. CINT COMP FUERTE FARMALASTIC T-4</t>
  </si>
  <si>
    <t>CINFA</t>
  </si>
  <si>
    <t>BOLSAS UROST SIST DOBLE PLAC CONFORM 2 URO PLANA</t>
  </si>
  <si>
    <t>HOLLISTER IB</t>
  </si>
  <si>
    <t>PA3303607691</t>
  </si>
  <si>
    <t xml:space="preserve">COMPRESA INDAS TOCOL CELUL 25U </t>
  </si>
  <si>
    <t>BIBERON PP CLASSIC + PHILIPS AVENT 330 ML AZUL</t>
  </si>
  <si>
    <t>PHILIPS IB</t>
  </si>
  <si>
    <t>DEPAKINE 500 MG 100 COMPRIMIDOS GASTRORRESISTENT</t>
  </si>
  <si>
    <t>SANOFI AVENTIS S.A.</t>
  </si>
  <si>
    <t>TOBREX 3 MG/G UNGUENTO OFTALMICO 3.5 G</t>
  </si>
  <si>
    <t>ALCON CUSI</t>
  </si>
  <si>
    <t>DALACIN 300 MG 24 CAPSULAS</t>
  </si>
  <si>
    <t>PFIZER</t>
  </si>
  <si>
    <t>ASPIRINA 500 MG 10 SOBRES GRANULADO</t>
  </si>
  <si>
    <t>BAYER HISPANIA S.L.</t>
  </si>
  <si>
    <t>LOSARTAN NORMON EFG 50 MG 28 COMPRIMIDOS RECUBIE</t>
  </si>
  <si>
    <t>NORMON</t>
  </si>
  <si>
    <t>DAFIRO HCT "5/160/25" MG 28 COMPRIMIDOS RECUBIER</t>
  </si>
  <si>
    <t>ESTEVE</t>
  </si>
  <si>
    <t>FERO-GRADUMET 325 MG (105 MG FE) 30 COMP LIB PRO</t>
  </si>
  <si>
    <t>TEOFARMA S.R.L.</t>
  </si>
  <si>
    <t>PEITEL 2.5 MG/G CREMA 30 G</t>
  </si>
  <si>
    <t>FERRER INTERNACIONAL</t>
  </si>
  <si>
    <t>ACETATO CIPROTERONA/ETINILESTRADIOL SANDOZ EFG 2</t>
  </si>
  <si>
    <t>SANDOZ FARMACEUTICA S.A.</t>
  </si>
  <si>
    <t>BISOLVON ANTITUSIVO COMPOSITUM 3/1.5 MG/ML SOLUC</t>
  </si>
  <si>
    <t>BOEHRINGER INGELHEIM ESPAﾑA</t>
  </si>
  <si>
    <t>VELMETIA 50/1000 MG 56 COMPRIMIDOS RECUBIERTOS</t>
  </si>
  <si>
    <t>ENANTYUM 25 MG 20 SOBRES SOLUCION ORAL</t>
  </si>
  <si>
    <t>MENARINI</t>
  </si>
  <si>
    <t>MULTAQ 400 MG 60 COMPRIMIDOS RECUBIERTOS</t>
  </si>
  <si>
    <t>GEMFIBROZILO STADA EFG 900 MG 30 COMPRIMIDOS</t>
  </si>
  <si>
    <t>STADA S.L</t>
  </si>
  <si>
    <t>ONY-TEC 80 MG/G BARNIZ UﾑAS MEDICAMENTOSO 6.6 ML</t>
  </si>
  <si>
    <t>REIG JOFRE</t>
  </si>
  <si>
    <t>ENALAPRIL DAVUR 10 MG 56 COMPRIMIDOS</t>
  </si>
  <si>
    <t>DAVUR S.L.</t>
  </si>
  <si>
    <t>NEOBRUFEN 600 MG 40 SOBRES EFERVESCENTES</t>
  </si>
  <si>
    <t>MYLAN PHARMACEUTICALS S.L.</t>
  </si>
  <si>
    <t>DEPAKINE CRONO "500" MG 100 COMPRIMIDOS LIBERACI</t>
  </si>
  <si>
    <t>BILAXTEN 20 MG 20 COMPRIMIDOS</t>
  </si>
  <si>
    <t>FAES FARMA</t>
  </si>
  <si>
    <t>ALIPZA 4 MG 28 COMPRIMIDOS RECUBIERTOS</t>
  </si>
  <si>
    <t>SULPIRIDA KERN PHARMA EFG 50 MG 30 CAPSULAS</t>
  </si>
  <si>
    <t>KERN PHARMA</t>
  </si>
  <si>
    <t>TEGRETOL 400 MG 100 COMPRIMIDOS (BLISTER AL/PVC/</t>
  </si>
  <si>
    <t>NOVARTIS FARMACEUTICA</t>
  </si>
  <si>
    <t>XARELTO 15 MG 28 COMPRIMIDOS RECUBIERTOS</t>
  </si>
  <si>
    <t>NEMEA 200 MG 40 COMPRIMIDOS</t>
  </si>
  <si>
    <t>ADAMED</t>
  </si>
  <si>
    <t>BETMIGA 50 MG 30 COMPRIMIDOS LIBERACION PROLONGA</t>
  </si>
  <si>
    <t>ASTELLAS PHARMA</t>
  </si>
  <si>
    <t>ESOMEPRAZOL TEVA EFG 20 MG 28 CAPS GASTRORRESIST</t>
  </si>
  <si>
    <t>TEVA PHARMA S.L.U.</t>
  </si>
  <si>
    <t>EUTIROX 100 MCG 100 COMPRIMIDOS</t>
  </si>
  <si>
    <t>MERCK S.L.</t>
  </si>
  <si>
    <t>PLENUR 400 MG 100 COMPRIMIDOS LIBERACION MODIFIC</t>
  </si>
  <si>
    <t>HIDROCLOROTIAZIDA APOTEX EFG 25 MG 20 COMPRIMIDO</t>
  </si>
  <si>
    <t>APOTEX ESPAﾑA S.L.</t>
  </si>
  <si>
    <t>ATARAX 25 MG 25 COMPRIMIDOS RECUBIERTOS</t>
  </si>
  <si>
    <t>DOGMATIL 50 MG 30 CAPSULAS</t>
  </si>
  <si>
    <t>EUPEPTINA POLVO ORAL 65 G</t>
  </si>
  <si>
    <t>ALMIRALL S.A.</t>
  </si>
  <si>
    <t>GARDENAL 50 MG 30 COMPRIMIDOS</t>
  </si>
  <si>
    <t>ORFIDAL 1 MG 50 COMPRIMIDOS</t>
  </si>
  <si>
    <t>CARRELDON RETARD 240 MG 30 COMPRIMIDOS LIBERACIO</t>
  </si>
  <si>
    <t>BAMA-GEVE, S.L.U.</t>
  </si>
  <si>
    <t>SALBUTAMOL ALDO UNION EFG 100 MCG/PULSACION 1 AE</t>
  </si>
  <si>
    <t>ALDO UNION</t>
  </si>
  <si>
    <t>RIVOTRIL 0.5 MG 60 COMPRIMIDOS</t>
  </si>
  <si>
    <t>ROCHE FARMA</t>
  </si>
  <si>
    <t>NUVARING 0.12/0.015 MG/24 H 1 ANILLO VAGINAL</t>
  </si>
  <si>
    <t>MSD</t>
  </si>
  <si>
    <t>SINOGAN 25 MG 20 COMPRIMIDOS</t>
  </si>
  <si>
    <t>TRYPTIZOL 25 MG 60 COMPRIMIDOS RECUBIERTOS</t>
  </si>
  <si>
    <t>ROVI</t>
  </si>
  <si>
    <t>AZOPT 10 MG/ML COLIRIO 1 FRASCO SUSPENSION 5 ML</t>
  </si>
  <si>
    <t>SYMBICORT FORTE TURBUHALER "320/9" MCG/DOSIS POL</t>
  </si>
  <si>
    <t>ASTRAZENECA FARMACEUTICA SPAIN</t>
  </si>
  <si>
    <t>AKINETON RETARD 4 MG 50 COMPRIMIDOS LIBERACION P</t>
  </si>
  <si>
    <t>DESMA</t>
  </si>
  <si>
    <t>2 primeros caracteres</t>
  </si>
  <si>
    <t>Tipo pedido</t>
  </si>
  <si>
    <t>ME</t>
  </si>
  <si>
    <t>Margen Especial</t>
  </si>
  <si>
    <t>EF</t>
  </si>
  <si>
    <t>Efectos</t>
  </si>
  <si>
    <t xml:space="preserve">O </t>
  </si>
  <si>
    <t>Operación Reciclaje</t>
  </si>
  <si>
    <t>OP</t>
  </si>
  <si>
    <t>OR</t>
  </si>
  <si>
    <t>GU</t>
  </si>
  <si>
    <t>Guardias</t>
  </si>
  <si>
    <t>TR</t>
  </si>
  <si>
    <t>Transfer</t>
  </si>
  <si>
    <t>PA</t>
  </si>
  <si>
    <t>Parafarmacia</t>
  </si>
  <si>
    <t>ST</t>
  </si>
  <si>
    <t>Selección Top</t>
  </si>
  <si>
    <t>NX</t>
  </si>
  <si>
    <t>Nexo Plus</t>
  </si>
  <si>
    <t>NP</t>
  </si>
  <si>
    <t>PVA unitario</t>
  </si>
  <si>
    <t>Mes</t>
  </si>
  <si>
    <t>33</t>
  </si>
  <si>
    <t>70</t>
  </si>
  <si>
    <t>34</t>
  </si>
  <si>
    <t>32</t>
  </si>
  <si>
    <t>51</t>
  </si>
  <si>
    <t>NO</t>
  </si>
  <si>
    <t>DE</t>
  </si>
  <si>
    <t>10</t>
  </si>
  <si>
    <t>LL</t>
  </si>
  <si>
    <t>25</t>
  </si>
  <si>
    <t>50</t>
  </si>
  <si>
    <t>M3</t>
  </si>
  <si>
    <t>EN</t>
  </si>
  <si>
    <t>LA</t>
  </si>
  <si>
    <t>CA</t>
  </si>
  <si>
    <t>37</t>
  </si>
  <si>
    <t>HA</t>
  </si>
  <si>
    <t>28</t>
  </si>
  <si>
    <t>Q1</t>
  </si>
  <si>
    <t>16</t>
  </si>
  <si>
    <t>36</t>
  </si>
  <si>
    <t>RM</t>
  </si>
  <si>
    <t>38</t>
  </si>
  <si>
    <t>24</t>
  </si>
  <si>
    <t>11</t>
  </si>
  <si>
    <t>99</t>
  </si>
  <si>
    <t>N0</t>
  </si>
  <si>
    <t>A1</t>
  </si>
  <si>
    <t>87</t>
  </si>
  <si>
    <t>88</t>
  </si>
  <si>
    <t>15</t>
  </si>
  <si>
    <t>AV</t>
  </si>
  <si>
    <t>20</t>
  </si>
  <si>
    <t>21</t>
  </si>
  <si>
    <t>46</t>
  </si>
  <si>
    <t>00</t>
  </si>
  <si>
    <t>AD</t>
  </si>
  <si>
    <t>COFARES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</si>
</sst>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2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I2" sqref="I2"/>
    </sheetView>
  </sheetViews>
  <sheetFormatPr baseColWidth="10" defaultRowHeight="15" x14ac:dyDescent="0.25"/>
  <cols>
    <col min="1" max="1" width="5.140625" customWidth="1"/>
    <col min="3" max="3" width="13.7109375" customWidth="1"/>
    <col min="9" max="9" width="18.28515625" customWidth="1"/>
    <col min="12" max="12" width="3.5703125" customWidth="1"/>
    <col min="15" max="15" width="0" hidden="1" customWidth="1"/>
  </cols>
  <sheetData>
    <row r="1" spans="1:24" s="3" customFormat="1" ht="43.5" customHeight="1" x14ac:dyDescent="0.25">
      <c r="A1" s="3" t="s">
        <v>0</v>
      </c>
      <c r="B1" s="3" t="s">
        <v>1</v>
      </c>
      <c r="C1" s="2" t="s">
        <v>111</v>
      </c>
      <c r="D1" s="2" t="s">
        <v>110</v>
      </c>
      <c r="E1" s="3" t="s">
        <v>2</v>
      </c>
      <c r="F1" s="3" t="s">
        <v>132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131</v>
      </c>
      <c r="W1" s="3" t="s">
        <v>18</v>
      </c>
      <c r="X1" s="3" t="s">
        <v>19</v>
      </c>
    </row>
    <row r="2" spans="1:24" x14ac:dyDescent="0.25">
      <c r="A2">
        <v>1</v>
      </c>
      <c r="B2">
        <v>29463</v>
      </c>
      <c r="C2" t="str">
        <f>+VLOOKUP(D2,'Tipos de pedido'!$A:$B,2,FALSE)</f>
        <v>Margen Especial</v>
      </c>
      <c r="D2" t="str">
        <f>+LEFT(E2,2)</f>
        <v>ME</v>
      </c>
      <c r="E2" t="s">
        <v>20</v>
      </c>
      <c r="F2">
        <f>+MONTH(G2)</f>
        <v>1</v>
      </c>
      <c r="G2" s="1">
        <v>42371</v>
      </c>
      <c r="H2">
        <v>661372</v>
      </c>
      <c r="I2" t="s">
        <v>21</v>
      </c>
      <c r="J2">
        <v>1</v>
      </c>
      <c r="K2">
        <v>1</v>
      </c>
      <c r="L2">
        <v>0</v>
      </c>
      <c r="M2">
        <v>204.38</v>
      </c>
      <c r="N2">
        <v>204.38</v>
      </c>
      <c r="O2">
        <v>204.38</v>
      </c>
      <c r="P2">
        <v>165.27</v>
      </c>
      <c r="Q2">
        <v>165.27</v>
      </c>
      <c r="R2">
        <v>165.27</v>
      </c>
      <c r="S2">
        <v>165.27</v>
      </c>
      <c r="T2">
        <v>158.15</v>
      </c>
      <c r="U2">
        <v>158.15</v>
      </c>
      <c r="V2">
        <f>IFERROR(+W2/K2,0)</f>
        <v>158.15</v>
      </c>
      <c r="W2">
        <v>158.15</v>
      </c>
      <c r="X2" t="s">
        <v>22</v>
      </c>
    </row>
    <row r="3" spans="1:24" x14ac:dyDescent="0.25">
      <c r="A3">
        <v>1</v>
      </c>
      <c r="B3">
        <v>29464</v>
      </c>
      <c r="C3" t="str">
        <f>+VLOOKUP(D3,'Tipos de pedido'!$A:$B,2,FALSE)</f>
        <v>Efectos</v>
      </c>
      <c r="D3" t="str">
        <f t="shared" ref="D3:D51" si="0">+LEFT(E3,2)</f>
        <v>EF</v>
      </c>
      <c r="E3" t="s">
        <v>23</v>
      </c>
      <c r="F3">
        <f t="shared" ref="F3:F51" si="1">+MONTH(G3)</f>
        <v>1</v>
      </c>
      <c r="G3" s="1">
        <v>42371</v>
      </c>
      <c r="H3">
        <v>379834</v>
      </c>
      <c r="I3" t="s">
        <v>24</v>
      </c>
      <c r="J3">
        <v>4</v>
      </c>
      <c r="K3">
        <v>4</v>
      </c>
      <c r="L3">
        <v>0</v>
      </c>
      <c r="M3">
        <v>0.69</v>
      </c>
      <c r="N3">
        <v>2.75</v>
      </c>
      <c r="O3">
        <v>2.75</v>
      </c>
      <c r="P3">
        <v>0.46</v>
      </c>
      <c r="Q3">
        <v>1.84</v>
      </c>
      <c r="R3">
        <v>1.84</v>
      </c>
      <c r="S3">
        <v>1.84</v>
      </c>
      <c r="T3">
        <v>1.46</v>
      </c>
      <c r="U3">
        <v>1.28</v>
      </c>
      <c r="V3">
        <f t="shared" ref="V3:V51" si="2">IFERROR(+W3/K3,0)</f>
        <v>0.37</v>
      </c>
      <c r="W3">
        <v>1.48</v>
      </c>
      <c r="X3" t="s">
        <v>25</v>
      </c>
    </row>
    <row r="4" spans="1:24" x14ac:dyDescent="0.25">
      <c r="A4">
        <v>1</v>
      </c>
      <c r="B4">
        <v>29464</v>
      </c>
      <c r="C4" t="str">
        <f>+VLOOKUP(D4,'Tipos de pedido'!$A:$B,2,FALSE)</f>
        <v>Efectos</v>
      </c>
      <c r="D4" t="str">
        <f t="shared" si="0"/>
        <v>EF</v>
      </c>
      <c r="E4" t="s">
        <v>23</v>
      </c>
      <c r="F4">
        <f t="shared" si="1"/>
        <v>1</v>
      </c>
      <c r="G4" s="1">
        <v>42371</v>
      </c>
      <c r="H4">
        <v>460261</v>
      </c>
      <c r="I4" t="s">
        <v>26</v>
      </c>
      <c r="J4">
        <v>2</v>
      </c>
      <c r="K4">
        <v>2</v>
      </c>
      <c r="L4">
        <v>0</v>
      </c>
      <c r="M4">
        <v>31.14</v>
      </c>
      <c r="N4">
        <v>62.28</v>
      </c>
      <c r="O4">
        <v>62.28</v>
      </c>
      <c r="P4">
        <v>24.07</v>
      </c>
      <c r="Q4">
        <v>48.15</v>
      </c>
      <c r="R4">
        <v>48.15</v>
      </c>
      <c r="S4">
        <v>48.15</v>
      </c>
      <c r="T4">
        <v>43.22</v>
      </c>
      <c r="U4">
        <v>41.4</v>
      </c>
      <c r="V4">
        <f t="shared" si="2"/>
        <v>21.94</v>
      </c>
      <c r="W4">
        <v>43.88</v>
      </c>
      <c r="X4" t="s">
        <v>27</v>
      </c>
    </row>
    <row r="5" spans="1:24" x14ac:dyDescent="0.25">
      <c r="A5">
        <v>1</v>
      </c>
      <c r="B5">
        <v>29464</v>
      </c>
      <c r="C5" t="str">
        <f>+VLOOKUP(D5,'Tipos de pedido'!$A:$B,2,FALSE)</f>
        <v>Efectos</v>
      </c>
      <c r="D5" t="str">
        <f t="shared" si="0"/>
        <v>EF</v>
      </c>
      <c r="E5" t="s">
        <v>23</v>
      </c>
      <c r="F5">
        <f t="shared" si="1"/>
        <v>1</v>
      </c>
      <c r="G5" s="1">
        <v>42371</v>
      </c>
      <c r="H5">
        <v>463810</v>
      </c>
      <c r="I5" t="s">
        <v>28</v>
      </c>
      <c r="J5">
        <v>1</v>
      </c>
      <c r="K5">
        <v>1</v>
      </c>
      <c r="L5">
        <v>0</v>
      </c>
      <c r="M5">
        <v>20.53</v>
      </c>
      <c r="N5">
        <v>20.53</v>
      </c>
      <c r="O5">
        <v>20.53</v>
      </c>
      <c r="P5">
        <v>14.95</v>
      </c>
      <c r="Q5">
        <v>14.95</v>
      </c>
      <c r="R5">
        <v>14.95</v>
      </c>
      <c r="S5">
        <v>14.95</v>
      </c>
      <c r="T5">
        <v>13.42</v>
      </c>
      <c r="U5">
        <v>13.62</v>
      </c>
      <c r="V5">
        <f t="shared" si="2"/>
        <v>13.62</v>
      </c>
      <c r="W5">
        <v>13.62</v>
      </c>
      <c r="X5" t="s">
        <v>29</v>
      </c>
    </row>
    <row r="6" spans="1:24" x14ac:dyDescent="0.25">
      <c r="A6">
        <v>1</v>
      </c>
      <c r="B6">
        <v>29464</v>
      </c>
      <c r="C6" t="str">
        <f>+VLOOKUP(D6,'Tipos de pedido'!$A:$B,2,FALSE)</f>
        <v>Efectos</v>
      </c>
      <c r="D6" t="str">
        <f t="shared" si="0"/>
        <v>EF</v>
      </c>
      <c r="E6" t="s">
        <v>23</v>
      </c>
      <c r="F6">
        <f t="shared" si="1"/>
        <v>1</v>
      </c>
      <c r="G6" s="1">
        <v>42371</v>
      </c>
      <c r="H6">
        <v>499400</v>
      </c>
      <c r="I6" t="s">
        <v>30</v>
      </c>
      <c r="J6">
        <v>1</v>
      </c>
      <c r="K6">
        <v>1</v>
      </c>
      <c r="L6">
        <v>0</v>
      </c>
      <c r="M6">
        <v>74.760000000000005</v>
      </c>
      <c r="N6">
        <v>74.760000000000005</v>
      </c>
      <c r="O6">
        <v>74.760000000000005</v>
      </c>
      <c r="P6">
        <v>66.19</v>
      </c>
      <c r="Q6">
        <v>66.19</v>
      </c>
      <c r="R6">
        <v>66.19</v>
      </c>
      <c r="S6">
        <v>66.19</v>
      </c>
      <c r="T6">
        <v>59.42</v>
      </c>
      <c r="U6">
        <v>60.32</v>
      </c>
      <c r="V6">
        <f t="shared" si="2"/>
        <v>60.32</v>
      </c>
      <c r="W6">
        <v>60.32</v>
      </c>
      <c r="X6" t="s">
        <v>31</v>
      </c>
    </row>
    <row r="7" spans="1:24" x14ac:dyDescent="0.25">
      <c r="A7">
        <v>1</v>
      </c>
      <c r="B7">
        <v>29465</v>
      </c>
      <c r="C7" t="str">
        <f>+VLOOKUP(D7,'Tipos de pedido'!$A:$B,2,FALSE)</f>
        <v>Parafarmacia</v>
      </c>
      <c r="D7" t="str">
        <f t="shared" si="0"/>
        <v>PA</v>
      </c>
      <c r="E7" t="s">
        <v>32</v>
      </c>
      <c r="F7">
        <f t="shared" si="1"/>
        <v>1</v>
      </c>
      <c r="G7" s="1">
        <v>42371</v>
      </c>
      <c r="H7">
        <v>138099</v>
      </c>
      <c r="I7" t="s">
        <v>33</v>
      </c>
      <c r="J7">
        <v>1</v>
      </c>
      <c r="K7">
        <v>1</v>
      </c>
      <c r="L7">
        <v>0</v>
      </c>
      <c r="M7">
        <v>2.65</v>
      </c>
      <c r="N7">
        <v>2.65</v>
      </c>
      <c r="O7">
        <v>2.65</v>
      </c>
      <c r="P7">
        <v>1.76</v>
      </c>
      <c r="Q7">
        <v>1.76</v>
      </c>
      <c r="R7">
        <v>1.76</v>
      </c>
      <c r="S7">
        <v>1.76</v>
      </c>
      <c r="T7">
        <v>1.58</v>
      </c>
      <c r="U7">
        <v>1.6</v>
      </c>
      <c r="V7">
        <f t="shared" si="2"/>
        <v>1.6</v>
      </c>
      <c r="W7">
        <v>1.6</v>
      </c>
      <c r="X7" t="s">
        <v>27</v>
      </c>
    </row>
    <row r="8" spans="1:24" x14ac:dyDescent="0.25">
      <c r="A8">
        <v>1</v>
      </c>
      <c r="B8">
        <v>29465</v>
      </c>
      <c r="C8" t="str">
        <f>+VLOOKUP(D8,'Tipos de pedido'!$A:$B,2,FALSE)</f>
        <v>Parafarmacia</v>
      </c>
      <c r="D8" t="str">
        <f t="shared" si="0"/>
        <v>PA</v>
      </c>
      <c r="E8" t="s">
        <v>32</v>
      </c>
      <c r="F8">
        <f t="shared" si="1"/>
        <v>1</v>
      </c>
      <c r="G8" s="1">
        <v>42371</v>
      </c>
      <c r="H8">
        <v>174434</v>
      </c>
      <c r="I8" t="s">
        <v>34</v>
      </c>
      <c r="J8">
        <v>1</v>
      </c>
      <c r="K8">
        <v>0</v>
      </c>
      <c r="L8">
        <v>0</v>
      </c>
      <c r="M8">
        <v>11.95</v>
      </c>
      <c r="N8">
        <v>0</v>
      </c>
      <c r="O8">
        <v>0</v>
      </c>
      <c r="P8">
        <v>8.32</v>
      </c>
      <c r="Q8">
        <v>8.32</v>
      </c>
      <c r="R8">
        <v>0</v>
      </c>
      <c r="S8">
        <v>0</v>
      </c>
      <c r="T8">
        <v>0</v>
      </c>
      <c r="U8">
        <v>0</v>
      </c>
      <c r="V8">
        <f t="shared" si="2"/>
        <v>0</v>
      </c>
      <c r="W8">
        <v>0</v>
      </c>
      <c r="X8" t="s">
        <v>35</v>
      </c>
    </row>
    <row r="9" spans="1:24" x14ac:dyDescent="0.25">
      <c r="A9">
        <v>1</v>
      </c>
      <c r="B9">
        <v>29466</v>
      </c>
      <c r="C9" t="str">
        <f>+VLOOKUP(D9,'Tipos de pedido'!$A:$B,2,FALSE)</f>
        <v>COFARES diario</v>
      </c>
      <c r="D9" t="str">
        <f t="shared" si="0"/>
        <v>33</v>
      </c>
      <c r="E9">
        <v>3303607697</v>
      </c>
      <c r="F9">
        <f t="shared" si="1"/>
        <v>1</v>
      </c>
      <c r="G9" s="1">
        <v>42371</v>
      </c>
      <c r="H9">
        <v>650005</v>
      </c>
      <c r="I9" t="s">
        <v>36</v>
      </c>
      <c r="J9">
        <v>2</v>
      </c>
      <c r="K9">
        <v>0</v>
      </c>
      <c r="L9">
        <v>0</v>
      </c>
      <c r="M9">
        <v>15.19</v>
      </c>
      <c r="N9">
        <v>0</v>
      </c>
      <c r="O9">
        <v>0</v>
      </c>
      <c r="P9">
        <v>10.210000000000001</v>
      </c>
      <c r="Q9">
        <v>20.420000000000002</v>
      </c>
      <c r="R9">
        <v>0</v>
      </c>
      <c r="S9">
        <v>0</v>
      </c>
      <c r="T9">
        <v>0</v>
      </c>
      <c r="U9">
        <v>0</v>
      </c>
      <c r="V9">
        <f t="shared" si="2"/>
        <v>0</v>
      </c>
      <c r="W9">
        <v>0</v>
      </c>
      <c r="X9" t="s">
        <v>37</v>
      </c>
    </row>
    <row r="10" spans="1:24" x14ac:dyDescent="0.25">
      <c r="A10">
        <v>1</v>
      </c>
      <c r="B10">
        <v>29466</v>
      </c>
      <c r="C10" t="str">
        <f>+VLOOKUP(D10,'Tipos de pedido'!$A:$B,2,FALSE)</f>
        <v>COFARES diario</v>
      </c>
      <c r="D10" t="str">
        <f t="shared" si="0"/>
        <v>33</v>
      </c>
      <c r="E10">
        <v>3303607697</v>
      </c>
      <c r="F10">
        <f t="shared" si="1"/>
        <v>1</v>
      </c>
      <c r="G10" s="1">
        <v>42371</v>
      </c>
      <c r="H10">
        <v>653544</v>
      </c>
      <c r="I10" t="s">
        <v>38</v>
      </c>
      <c r="J10">
        <v>1</v>
      </c>
      <c r="K10">
        <v>0</v>
      </c>
      <c r="L10">
        <v>0</v>
      </c>
      <c r="M10">
        <v>2.5</v>
      </c>
      <c r="N10">
        <v>0</v>
      </c>
      <c r="O10">
        <v>0</v>
      </c>
      <c r="P10">
        <v>1.68</v>
      </c>
      <c r="Q10">
        <v>1.68</v>
      </c>
      <c r="R10">
        <v>0</v>
      </c>
      <c r="S10">
        <v>0</v>
      </c>
      <c r="T10">
        <v>0</v>
      </c>
      <c r="U10">
        <v>0</v>
      </c>
      <c r="V10">
        <f t="shared" si="2"/>
        <v>0</v>
      </c>
      <c r="W10">
        <v>0</v>
      </c>
      <c r="X10" t="s">
        <v>39</v>
      </c>
    </row>
    <row r="11" spans="1:24" x14ac:dyDescent="0.25">
      <c r="A11">
        <v>1</v>
      </c>
      <c r="B11">
        <v>29466</v>
      </c>
      <c r="C11" t="str">
        <f>+VLOOKUP(D11,'Tipos de pedido'!$A:$B,2,FALSE)</f>
        <v>COFARES diario</v>
      </c>
      <c r="D11" t="str">
        <f t="shared" si="0"/>
        <v>33</v>
      </c>
      <c r="E11">
        <v>3303607697</v>
      </c>
      <c r="F11">
        <f t="shared" si="1"/>
        <v>1</v>
      </c>
      <c r="G11" s="1">
        <v>42371</v>
      </c>
      <c r="H11">
        <v>654286</v>
      </c>
      <c r="I11" t="s">
        <v>40</v>
      </c>
      <c r="J11">
        <v>2</v>
      </c>
      <c r="K11">
        <v>2</v>
      </c>
      <c r="L11">
        <v>0</v>
      </c>
      <c r="M11">
        <v>8.2100000000000009</v>
      </c>
      <c r="N11">
        <v>16.420000000000002</v>
      </c>
      <c r="O11">
        <v>16.420000000000002</v>
      </c>
      <c r="P11">
        <v>5.52</v>
      </c>
      <c r="Q11">
        <v>11.04</v>
      </c>
      <c r="R11">
        <v>11.04</v>
      </c>
      <c r="S11">
        <v>11.04</v>
      </c>
      <c r="T11">
        <v>10.56</v>
      </c>
      <c r="U11">
        <v>0</v>
      </c>
      <c r="V11">
        <f t="shared" si="2"/>
        <v>5.69</v>
      </c>
      <c r="W11">
        <v>11.38</v>
      </c>
      <c r="X11" t="s">
        <v>41</v>
      </c>
    </row>
    <row r="12" spans="1:24" x14ac:dyDescent="0.25">
      <c r="A12">
        <v>1</v>
      </c>
      <c r="B12">
        <v>29466</v>
      </c>
      <c r="C12" t="str">
        <f>+VLOOKUP(D12,'Tipos de pedido'!$A:$B,2,FALSE)</f>
        <v>COFARES diario</v>
      </c>
      <c r="D12" t="str">
        <f t="shared" si="0"/>
        <v>33</v>
      </c>
      <c r="E12">
        <v>3303607697</v>
      </c>
      <c r="F12">
        <f t="shared" si="1"/>
        <v>1</v>
      </c>
      <c r="G12" s="1">
        <v>42371</v>
      </c>
      <c r="H12">
        <v>654571</v>
      </c>
      <c r="I12" t="s">
        <v>42</v>
      </c>
      <c r="J12">
        <v>1</v>
      </c>
      <c r="K12">
        <v>0</v>
      </c>
      <c r="L12">
        <v>0</v>
      </c>
      <c r="M12">
        <v>5.32</v>
      </c>
      <c r="N12">
        <v>0</v>
      </c>
      <c r="O12">
        <v>0</v>
      </c>
      <c r="P12">
        <v>3.58</v>
      </c>
      <c r="Q12">
        <v>3.58</v>
      </c>
      <c r="R12">
        <v>0</v>
      </c>
      <c r="S12">
        <v>0</v>
      </c>
      <c r="T12">
        <v>0</v>
      </c>
      <c r="U12">
        <v>0</v>
      </c>
      <c r="V12">
        <f t="shared" si="2"/>
        <v>0</v>
      </c>
      <c r="W12">
        <v>0</v>
      </c>
      <c r="X12" t="s">
        <v>43</v>
      </c>
    </row>
    <row r="13" spans="1:24" x14ac:dyDescent="0.25">
      <c r="A13">
        <v>1</v>
      </c>
      <c r="B13">
        <v>29466</v>
      </c>
      <c r="C13" t="str">
        <f>+VLOOKUP(D13,'Tipos de pedido'!$A:$B,2,FALSE)</f>
        <v>COFARES diario</v>
      </c>
      <c r="D13" t="str">
        <f t="shared" si="0"/>
        <v>33</v>
      </c>
      <c r="E13">
        <v>3303607697</v>
      </c>
      <c r="F13">
        <f t="shared" si="1"/>
        <v>1</v>
      </c>
      <c r="G13" s="1">
        <v>42371</v>
      </c>
      <c r="H13">
        <v>654661</v>
      </c>
      <c r="I13" t="s">
        <v>44</v>
      </c>
      <c r="J13">
        <v>3</v>
      </c>
      <c r="K13">
        <v>3</v>
      </c>
      <c r="L13">
        <v>0</v>
      </c>
      <c r="M13">
        <v>4.17</v>
      </c>
      <c r="N13">
        <v>12.51</v>
      </c>
      <c r="O13">
        <v>12.51</v>
      </c>
      <c r="P13">
        <v>2.8</v>
      </c>
      <c r="Q13">
        <v>8.41</v>
      </c>
      <c r="R13">
        <v>8.41</v>
      </c>
      <c r="S13">
        <v>8.41</v>
      </c>
      <c r="T13">
        <v>8.0500000000000007</v>
      </c>
      <c r="U13">
        <v>8.01</v>
      </c>
      <c r="V13">
        <f t="shared" si="2"/>
        <v>2.89</v>
      </c>
      <c r="W13">
        <v>8.67</v>
      </c>
      <c r="X13" t="s">
        <v>45</v>
      </c>
    </row>
    <row r="14" spans="1:24" x14ac:dyDescent="0.25">
      <c r="A14">
        <v>1</v>
      </c>
      <c r="B14">
        <v>29466</v>
      </c>
      <c r="C14" t="str">
        <f>+VLOOKUP(D14,'Tipos de pedido'!$A:$B,2,FALSE)</f>
        <v>COFARES diario</v>
      </c>
      <c r="D14" t="str">
        <f t="shared" si="0"/>
        <v>33</v>
      </c>
      <c r="E14">
        <v>3303607697</v>
      </c>
      <c r="F14">
        <f t="shared" si="1"/>
        <v>1</v>
      </c>
      <c r="G14" s="1">
        <v>42371</v>
      </c>
      <c r="H14">
        <v>654861</v>
      </c>
      <c r="I14" t="s">
        <v>46</v>
      </c>
      <c r="J14">
        <v>1</v>
      </c>
      <c r="K14">
        <v>1</v>
      </c>
      <c r="L14">
        <v>0</v>
      </c>
      <c r="M14">
        <v>22.12</v>
      </c>
      <c r="N14">
        <v>22.12</v>
      </c>
      <c r="O14">
        <v>22.12</v>
      </c>
      <c r="P14">
        <v>14.88</v>
      </c>
      <c r="Q14">
        <v>14.88</v>
      </c>
      <c r="R14">
        <v>14.88</v>
      </c>
      <c r="S14">
        <v>14.88</v>
      </c>
      <c r="T14">
        <v>14.24</v>
      </c>
      <c r="U14">
        <v>15.34</v>
      </c>
      <c r="V14">
        <f t="shared" si="2"/>
        <v>15.34</v>
      </c>
      <c r="W14">
        <v>15.34</v>
      </c>
      <c r="X14" t="s">
        <v>47</v>
      </c>
    </row>
    <row r="15" spans="1:24" x14ac:dyDescent="0.25">
      <c r="A15">
        <v>1</v>
      </c>
      <c r="B15">
        <v>29466</v>
      </c>
      <c r="C15" t="str">
        <f>+VLOOKUP(D15,'Tipos de pedido'!$A:$B,2,FALSE)</f>
        <v>COFARES diario</v>
      </c>
      <c r="D15" t="str">
        <f t="shared" si="0"/>
        <v>33</v>
      </c>
      <c r="E15">
        <v>3303607697</v>
      </c>
      <c r="F15">
        <f t="shared" si="1"/>
        <v>1</v>
      </c>
      <c r="G15" s="1">
        <v>42371</v>
      </c>
      <c r="H15">
        <v>656582</v>
      </c>
      <c r="I15" t="s">
        <v>48</v>
      </c>
      <c r="J15">
        <v>1</v>
      </c>
      <c r="K15">
        <v>1</v>
      </c>
      <c r="L15">
        <v>0</v>
      </c>
      <c r="M15">
        <v>3.28</v>
      </c>
      <c r="N15">
        <v>3.28</v>
      </c>
      <c r="O15">
        <v>3.28</v>
      </c>
      <c r="P15">
        <v>2.2000000000000002</v>
      </c>
      <c r="Q15">
        <v>2.2000000000000002</v>
      </c>
      <c r="R15">
        <v>2.2000000000000002</v>
      </c>
      <c r="S15">
        <v>2.2000000000000002</v>
      </c>
      <c r="T15">
        <v>2.11</v>
      </c>
      <c r="U15">
        <v>2.27</v>
      </c>
      <c r="V15">
        <f t="shared" si="2"/>
        <v>2.27</v>
      </c>
      <c r="W15">
        <v>2.27</v>
      </c>
      <c r="X15" t="s">
        <v>49</v>
      </c>
    </row>
    <row r="16" spans="1:24" x14ac:dyDescent="0.25">
      <c r="A16">
        <v>1</v>
      </c>
      <c r="B16">
        <v>29466</v>
      </c>
      <c r="C16" t="str">
        <f>+VLOOKUP(D16,'Tipos de pedido'!$A:$B,2,FALSE)</f>
        <v>COFARES diario</v>
      </c>
      <c r="D16" t="str">
        <f t="shared" si="0"/>
        <v>33</v>
      </c>
      <c r="E16">
        <v>3303607697</v>
      </c>
      <c r="F16">
        <f t="shared" si="1"/>
        <v>1</v>
      </c>
      <c r="G16" s="1">
        <v>42371</v>
      </c>
      <c r="H16">
        <v>656642</v>
      </c>
      <c r="I16" t="s">
        <v>50</v>
      </c>
      <c r="J16">
        <v>2</v>
      </c>
      <c r="K16">
        <v>2</v>
      </c>
      <c r="L16">
        <v>0</v>
      </c>
      <c r="M16">
        <v>5.6</v>
      </c>
      <c r="N16">
        <v>11.2</v>
      </c>
      <c r="O16">
        <v>11.2</v>
      </c>
      <c r="P16">
        <v>3.77</v>
      </c>
      <c r="Q16">
        <v>7.54</v>
      </c>
      <c r="R16">
        <v>7.54</v>
      </c>
      <c r="S16">
        <v>7.54</v>
      </c>
      <c r="T16">
        <v>7.22</v>
      </c>
      <c r="U16">
        <v>7.18</v>
      </c>
      <c r="V16">
        <f t="shared" si="2"/>
        <v>3.89</v>
      </c>
      <c r="W16">
        <v>7.78</v>
      </c>
      <c r="X16" t="s">
        <v>51</v>
      </c>
    </row>
    <row r="17" spans="1:24" x14ac:dyDescent="0.25">
      <c r="A17">
        <v>1</v>
      </c>
      <c r="B17">
        <v>29466</v>
      </c>
      <c r="C17" t="str">
        <f>+VLOOKUP(D17,'Tipos de pedido'!$A:$B,2,FALSE)</f>
        <v>COFARES diario</v>
      </c>
      <c r="D17" t="str">
        <f t="shared" si="0"/>
        <v>33</v>
      </c>
      <c r="E17">
        <v>3303607697</v>
      </c>
      <c r="F17">
        <f t="shared" si="1"/>
        <v>1</v>
      </c>
      <c r="G17" s="1">
        <v>42371</v>
      </c>
      <c r="H17">
        <v>658786</v>
      </c>
      <c r="I17" t="s">
        <v>52</v>
      </c>
      <c r="J17">
        <v>1</v>
      </c>
      <c r="K17">
        <v>0</v>
      </c>
      <c r="L17">
        <v>0</v>
      </c>
      <c r="M17">
        <v>3.12</v>
      </c>
      <c r="N17">
        <v>0</v>
      </c>
      <c r="O17">
        <v>0</v>
      </c>
      <c r="P17">
        <v>2.09</v>
      </c>
      <c r="Q17">
        <v>2.09</v>
      </c>
      <c r="R17">
        <v>0</v>
      </c>
      <c r="S17">
        <v>0</v>
      </c>
      <c r="T17">
        <v>0</v>
      </c>
      <c r="U17">
        <v>0</v>
      </c>
      <c r="V17">
        <f t="shared" si="2"/>
        <v>0</v>
      </c>
      <c r="W17">
        <v>0</v>
      </c>
      <c r="X17" t="s">
        <v>53</v>
      </c>
    </row>
    <row r="18" spans="1:24" x14ac:dyDescent="0.25">
      <c r="A18">
        <v>1</v>
      </c>
      <c r="B18">
        <v>29466</v>
      </c>
      <c r="C18" t="str">
        <f>+VLOOKUP(D18,'Tipos de pedido'!$A:$B,2,FALSE)</f>
        <v>COFARES diario</v>
      </c>
      <c r="D18" t="str">
        <f t="shared" si="0"/>
        <v>33</v>
      </c>
      <c r="E18">
        <v>3303607697</v>
      </c>
      <c r="F18">
        <f t="shared" si="1"/>
        <v>1</v>
      </c>
      <c r="G18" s="1">
        <v>42371</v>
      </c>
      <c r="H18">
        <v>660405</v>
      </c>
      <c r="I18" t="s">
        <v>54</v>
      </c>
      <c r="J18">
        <v>1</v>
      </c>
      <c r="K18">
        <v>1</v>
      </c>
      <c r="L18">
        <v>0</v>
      </c>
      <c r="M18">
        <v>7.35</v>
      </c>
      <c r="N18">
        <v>7.35</v>
      </c>
      <c r="O18">
        <v>7.35</v>
      </c>
      <c r="P18">
        <v>4.95</v>
      </c>
      <c r="Q18">
        <v>4.95</v>
      </c>
      <c r="R18">
        <v>4.95</v>
      </c>
      <c r="S18">
        <v>4.95</v>
      </c>
      <c r="T18">
        <v>4.7300000000000004</v>
      </c>
      <c r="U18">
        <v>4.75</v>
      </c>
      <c r="V18">
        <f t="shared" si="2"/>
        <v>5.0999999999999996</v>
      </c>
      <c r="W18">
        <v>5.0999999999999996</v>
      </c>
      <c r="X18" t="s">
        <v>55</v>
      </c>
    </row>
    <row r="19" spans="1:24" x14ac:dyDescent="0.25">
      <c r="A19">
        <v>1</v>
      </c>
      <c r="B19">
        <v>29466</v>
      </c>
      <c r="C19" t="str">
        <f>+VLOOKUP(D19,'Tipos de pedido'!$A:$B,2,FALSE)</f>
        <v>COFARES diario</v>
      </c>
      <c r="D19" t="str">
        <f t="shared" si="0"/>
        <v>33</v>
      </c>
      <c r="E19">
        <v>3303607697</v>
      </c>
      <c r="F19">
        <f t="shared" si="1"/>
        <v>1</v>
      </c>
      <c r="G19" s="1">
        <v>42371</v>
      </c>
      <c r="H19">
        <v>661529</v>
      </c>
      <c r="I19" t="s">
        <v>56</v>
      </c>
      <c r="J19">
        <v>1</v>
      </c>
      <c r="K19">
        <v>1</v>
      </c>
      <c r="L19">
        <v>0</v>
      </c>
      <c r="M19">
        <v>61.19</v>
      </c>
      <c r="N19">
        <v>61.19</v>
      </c>
      <c r="O19">
        <v>61.19</v>
      </c>
      <c r="P19">
        <v>41.15</v>
      </c>
      <c r="Q19">
        <v>41.15</v>
      </c>
      <c r="R19">
        <v>41.15</v>
      </c>
      <c r="S19">
        <v>41.15</v>
      </c>
      <c r="T19">
        <v>39.380000000000003</v>
      </c>
      <c r="U19">
        <v>42.43</v>
      </c>
      <c r="V19">
        <f t="shared" si="2"/>
        <v>42.43</v>
      </c>
      <c r="W19">
        <v>42.43</v>
      </c>
      <c r="X19" t="s">
        <v>51</v>
      </c>
    </row>
    <row r="20" spans="1:24" x14ac:dyDescent="0.25">
      <c r="A20">
        <v>1</v>
      </c>
      <c r="B20">
        <v>29466</v>
      </c>
      <c r="C20" t="str">
        <f>+VLOOKUP(D20,'Tipos de pedido'!$A:$B,2,FALSE)</f>
        <v>COFARES diario</v>
      </c>
      <c r="D20" t="str">
        <f t="shared" si="0"/>
        <v>33</v>
      </c>
      <c r="E20">
        <v>3303607697</v>
      </c>
      <c r="F20">
        <f t="shared" si="1"/>
        <v>1</v>
      </c>
      <c r="G20" s="1">
        <v>42371</v>
      </c>
      <c r="H20">
        <v>662879</v>
      </c>
      <c r="I20" t="s">
        <v>57</v>
      </c>
      <c r="J20">
        <v>1</v>
      </c>
      <c r="K20">
        <v>1</v>
      </c>
      <c r="L20">
        <v>0</v>
      </c>
      <c r="M20">
        <v>6.68</v>
      </c>
      <c r="N20">
        <v>6.68</v>
      </c>
      <c r="O20">
        <v>6.68</v>
      </c>
      <c r="P20">
        <v>4.49</v>
      </c>
      <c r="Q20">
        <v>4.49</v>
      </c>
      <c r="R20">
        <v>4.49</v>
      </c>
      <c r="S20">
        <v>4.49</v>
      </c>
      <c r="T20">
        <v>4.3</v>
      </c>
      <c r="U20">
        <v>4.63</v>
      </c>
      <c r="V20">
        <f t="shared" si="2"/>
        <v>4.63</v>
      </c>
      <c r="W20">
        <v>4.63</v>
      </c>
      <c r="X20" t="s">
        <v>58</v>
      </c>
    </row>
    <row r="21" spans="1:24" x14ac:dyDescent="0.25">
      <c r="A21">
        <v>1</v>
      </c>
      <c r="B21">
        <v>29466</v>
      </c>
      <c r="C21" t="str">
        <f>+VLOOKUP(D21,'Tipos de pedido'!$A:$B,2,FALSE)</f>
        <v>COFARES diario</v>
      </c>
      <c r="D21" t="str">
        <f t="shared" si="0"/>
        <v>33</v>
      </c>
      <c r="E21">
        <v>3303607697</v>
      </c>
      <c r="F21">
        <f t="shared" si="1"/>
        <v>1</v>
      </c>
      <c r="G21" s="1">
        <v>42371</v>
      </c>
      <c r="H21">
        <v>664343</v>
      </c>
      <c r="I21" t="s">
        <v>59</v>
      </c>
      <c r="J21">
        <v>1</v>
      </c>
      <c r="K21">
        <v>1</v>
      </c>
      <c r="L21">
        <v>0</v>
      </c>
      <c r="M21">
        <v>104.9</v>
      </c>
      <c r="N21">
        <v>104.9</v>
      </c>
      <c r="O21">
        <v>104.9</v>
      </c>
      <c r="P21">
        <v>70.53</v>
      </c>
      <c r="Q21">
        <v>70.53</v>
      </c>
      <c r="R21">
        <v>70.53</v>
      </c>
      <c r="S21">
        <v>70.53</v>
      </c>
      <c r="T21">
        <v>67.489999999999995</v>
      </c>
      <c r="U21">
        <v>72.73</v>
      </c>
      <c r="V21">
        <f t="shared" si="2"/>
        <v>72.73</v>
      </c>
      <c r="W21">
        <v>72.73</v>
      </c>
      <c r="X21" t="s">
        <v>37</v>
      </c>
    </row>
    <row r="22" spans="1:24" x14ac:dyDescent="0.25">
      <c r="A22">
        <v>1</v>
      </c>
      <c r="B22">
        <v>29466</v>
      </c>
      <c r="C22" t="str">
        <f>+VLOOKUP(D22,'Tipos de pedido'!$A:$B,2,FALSE)</f>
        <v>COFARES diario</v>
      </c>
      <c r="D22" t="str">
        <f t="shared" si="0"/>
        <v>33</v>
      </c>
      <c r="E22">
        <v>3303607697</v>
      </c>
      <c r="F22">
        <f t="shared" si="1"/>
        <v>1</v>
      </c>
      <c r="G22" s="1">
        <v>42371</v>
      </c>
      <c r="H22">
        <v>664763</v>
      </c>
      <c r="I22" t="s">
        <v>60</v>
      </c>
      <c r="J22">
        <v>1</v>
      </c>
      <c r="K22">
        <v>1</v>
      </c>
      <c r="L22">
        <v>0</v>
      </c>
      <c r="M22">
        <v>7.35</v>
      </c>
      <c r="N22">
        <v>7.35</v>
      </c>
      <c r="O22">
        <v>7.35</v>
      </c>
      <c r="P22">
        <v>4.95</v>
      </c>
      <c r="Q22">
        <v>4.95</v>
      </c>
      <c r="R22">
        <v>4.95</v>
      </c>
      <c r="S22">
        <v>4.95</v>
      </c>
      <c r="T22">
        <v>4.7300000000000004</v>
      </c>
      <c r="U22">
        <v>5.0999999999999996</v>
      </c>
      <c r="V22">
        <f t="shared" si="2"/>
        <v>5.0999999999999996</v>
      </c>
      <c r="W22">
        <v>5.0999999999999996</v>
      </c>
      <c r="X22" t="s">
        <v>61</v>
      </c>
    </row>
    <row r="23" spans="1:24" x14ac:dyDescent="0.25">
      <c r="A23">
        <v>1</v>
      </c>
      <c r="B23">
        <v>29466</v>
      </c>
      <c r="C23" t="str">
        <f>+VLOOKUP(D23,'Tipos de pedido'!$A:$B,2,FALSE)</f>
        <v>COFARES diario</v>
      </c>
      <c r="D23" t="str">
        <f t="shared" si="0"/>
        <v>33</v>
      </c>
      <c r="E23">
        <v>3303607697</v>
      </c>
      <c r="F23">
        <f t="shared" si="1"/>
        <v>1</v>
      </c>
      <c r="G23" s="1">
        <v>42371</v>
      </c>
      <c r="H23">
        <v>669362</v>
      </c>
      <c r="I23" t="s">
        <v>62</v>
      </c>
      <c r="J23">
        <v>1</v>
      </c>
      <c r="K23">
        <v>1</v>
      </c>
      <c r="L23">
        <v>0</v>
      </c>
      <c r="M23">
        <v>21.93</v>
      </c>
      <c r="N23">
        <v>21.93</v>
      </c>
      <c r="O23">
        <v>21.93</v>
      </c>
      <c r="P23">
        <v>14.75</v>
      </c>
      <c r="Q23">
        <v>14.75</v>
      </c>
      <c r="R23">
        <v>14.75</v>
      </c>
      <c r="S23">
        <v>14.75</v>
      </c>
      <c r="T23">
        <v>14.11</v>
      </c>
      <c r="U23">
        <v>17.21</v>
      </c>
      <c r="V23">
        <f t="shared" si="2"/>
        <v>15.21</v>
      </c>
      <c r="W23">
        <v>15.21</v>
      </c>
      <c r="X23" t="s">
        <v>63</v>
      </c>
    </row>
    <row r="24" spans="1:24" x14ac:dyDescent="0.25">
      <c r="A24">
        <v>1</v>
      </c>
      <c r="B24">
        <v>29466</v>
      </c>
      <c r="C24" t="str">
        <f>+VLOOKUP(D24,'Tipos de pedido'!$A:$B,2,FALSE)</f>
        <v>COFARES diario</v>
      </c>
      <c r="D24" t="str">
        <f t="shared" si="0"/>
        <v>33</v>
      </c>
      <c r="E24">
        <v>3303607697</v>
      </c>
      <c r="F24">
        <f t="shared" si="1"/>
        <v>1</v>
      </c>
      <c r="G24" s="1">
        <v>42371</v>
      </c>
      <c r="H24">
        <v>669457</v>
      </c>
      <c r="I24" t="s">
        <v>64</v>
      </c>
      <c r="J24">
        <v>1</v>
      </c>
      <c r="K24">
        <v>1</v>
      </c>
      <c r="L24">
        <v>0</v>
      </c>
      <c r="M24">
        <v>2.5</v>
      </c>
      <c r="N24">
        <v>2.5</v>
      </c>
      <c r="O24">
        <v>2.5</v>
      </c>
      <c r="P24">
        <v>1.68</v>
      </c>
      <c r="Q24">
        <v>1.68</v>
      </c>
      <c r="R24">
        <v>1.68</v>
      </c>
      <c r="S24">
        <v>1.68</v>
      </c>
      <c r="T24">
        <v>1.61</v>
      </c>
      <c r="U24">
        <v>2.16</v>
      </c>
      <c r="V24">
        <f t="shared" si="2"/>
        <v>1.73</v>
      </c>
      <c r="W24">
        <v>1.73</v>
      </c>
      <c r="X24" t="s">
        <v>65</v>
      </c>
    </row>
    <row r="25" spans="1:24" x14ac:dyDescent="0.25">
      <c r="A25">
        <v>1</v>
      </c>
      <c r="B25">
        <v>29466</v>
      </c>
      <c r="C25" t="str">
        <f>+VLOOKUP(D25,'Tipos de pedido'!$A:$B,2,FALSE)</f>
        <v>COFARES diario</v>
      </c>
      <c r="D25" t="str">
        <f t="shared" si="0"/>
        <v>33</v>
      </c>
      <c r="E25">
        <v>3303607697</v>
      </c>
      <c r="F25">
        <f t="shared" si="1"/>
        <v>1</v>
      </c>
      <c r="G25" s="1">
        <v>42371</v>
      </c>
      <c r="H25">
        <v>669960</v>
      </c>
      <c r="I25" t="s">
        <v>66</v>
      </c>
      <c r="J25">
        <v>1</v>
      </c>
      <c r="K25">
        <v>1</v>
      </c>
      <c r="L25">
        <v>0</v>
      </c>
      <c r="M25">
        <v>7.31</v>
      </c>
      <c r="N25">
        <v>7.31</v>
      </c>
      <c r="O25">
        <v>7.31</v>
      </c>
      <c r="P25">
        <v>4.92</v>
      </c>
      <c r="Q25">
        <v>4.92</v>
      </c>
      <c r="R25">
        <v>4.92</v>
      </c>
      <c r="S25">
        <v>4.92</v>
      </c>
      <c r="T25">
        <v>4.7</v>
      </c>
      <c r="U25">
        <v>4.83</v>
      </c>
      <c r="V25">
        <f t="shared" si="2"/>
        <v>5.07</v>
      </c>
      <c r="W25">
        <v>5.07</v>
      </c>
      <c r="X25" t="s">
        <v>67</v>
      </c>
    </row>
    <row r="26" spans="1:24" x14ac:dyDescent="0.25">
      <c r="A26">
        <v>1</v>
      </c>
      <c r="B26">
        <v>29466</v>
      </c>
      <c r="C26" t="str">
        <f>+VLOOKUP(D26,'Tipos de pedido'!$A:$B,2,FALSE)</f>
        <v>COFARES diario</v>
      </c>
      <c r="D26" t="str">
        <f t="shared" si="0"/>
        <v>33</v>
      </c>
      <c r="E26">
        <v>3303607697</v>
      </c>
      <c r="F26">
        <f t="shared" si="1"/>
        <v>1</v>
      </c>
      <c r="G26" s="1">
        <v>42371</v>
      </c>
      <c r="H26">
        <v>671149</v>
      </c>
      <c r="I26" t="s">
        <v>68</v>
      </c>
      <c r="J26">
        <v>1</v>
      </c>
      <c r="K26">
        <v>1</v>
      </c>
      <c r="L26">
        <v>0</v>
      </c>
      <c r="M26">
        <v>20.079999999999998</v>
      </c>
      <c r="N26">
        <v>20.079999999999998</v>
      </c>
      <c r="O26">
        <v>20.079999999999998</v>
      </c>
      <c r="P26">
        <v>13.5</v>
      </c>
      <c r="Q26">
        <v>13.5</v>
      </c>
      <c r="R26">
        <v>13.5</v>
      </c>
      <c r="S26">
        <v>13.5</v>
      </c>
      <c r="T26">
        <v>12.92</v>
      </c>
      <c r="U26">
        <v>13.92</v>
      </c>
      <c r="V26">
        <f t="shared" si="2"/>
        <v>13.92</v>
      </c>
      <c r="W26">
        <v>13.92</v>
      </c>
      <c r="X26" t="s">
        <v>37</v>
      </c>
    </row>
    <row r="27" spans="1:24" x14ac:dyDescent="0.25">
      <c r="A27">
        <v>1</v>
      </c>
      <c r="B27">
        <v>29466</v>
      </c>
      <c r="C27" t="str">
        <f>+VLOOKUP(D27,'Tipos de pedido'!$A:$B,2,FALSE)</f>
        <v>COFARES diario</v>
      </c>
      <c r="D27" t="str">
        <f t="shared" si="0"/>
        <v>33</v>
      </c>
      <c r="E27">
        <v>3303607697</v>
      </c>
      <c r="F27">
        <f t="shared" si="1"/>
        <v>1</v>
      </c>
      <c r="G27" s="1">
        <v>42371</v>
      </c>
      <c r="H27">
        <v>672817</v>
      </c>
      <c r="I27" t="s">
        <v>69</v>
      </c>
      <c r="J27">
        <v>1</v>
      </c>
      <c r="K27">
        <v>1</v>
      </c>
      <c r="L27">
        <v>0</v>
      </c>
      <c r="M27">
        <v>12.8</v>
      </c>
      <c r="N27">
        <v>12.8</v>
      </c>
      <c r="O27">
        <v>12.8</v>
      </c>
      <c r="P27">
        <v>8.6</v>
      </c>
      <c r="Q27">
        <v>8.6</v>
      </c>
      <c r="R27">
        <v>8.6</v>
      </c>
      <c r="S27">
        <v>8.6</v>
      </c>
      <c r="T27">
        <v>8.23</v>
      </c>
      <c r="U27">
        <v>8.8699999999999992</v>
      </c>
      <c r="V27">
        <f t="shared" si="2"/>
        <v>8.8699999999999992</v>
      </c>
      <c r="W27">
        <v>8.8699999999999992</v>
      </c>
      <c r="X27" t="s">
        <v>70</v>
      </c>
    </row>
    <row r="28" spans="1:24" x14ac:dyDescent="0.25">
      <c r="A28">
        <v>1</v>
      </c>
      <c r="B28">
        <v>29466</v>
      </c>
      <c r="C28" t="str">
        <f>+VLOOKUP(D28,'Tipos de pedido'!$A:$B,2,FALSE)</f>
        <v>COFARES diario</v>
      </c>
      <c r="D28" t="str">
        <f t="shared" si="0"/>
        <v>33</v>
      </c>
      <c r="E28">
        <v>3303607697</v>
      </c>
      <c r="F28">
        <f t="shared" si="1"/>
        <v>1</v>
      </c>
      <c r="G28" s="1">
        <v>42371</v>
      </c>
      <c r="H28">
        <v>672827</v>
      </c>
      <c r="I28" t="s">
        <v>71</v>
      </c>
      <c r="J28">
        <v>1</v>
      </c>
      <c r="K28">
        <v>1</v>
      </c>
      <c r="L28">
        <v>0</v>
      </c>
      <c r="M28">
        <v>42.8</v>
      </c>
      <c r="N28">
        <v>42.8</v>
      </c>
      <c r="O28">
        <v>42.8</v>
      </c>
      <c r="P28">
        <v>28.78</v>
      </c>
      <c r="Q28">
        <v>28.78</v>
      </c>
      <c r="R28">
        <v>28.78</v>
      </c>
      <c r="S28">
        <v>28.78</v>
      </c>
      <c r="T28">
        <v>27.54</v>
      </c>
      <c r="U28">
        <v>29.68</v>
      </c>
      <c r="V28">
        <f t="shared" si="2"/>
        <v>29.68</v>
      </c>
      <c r="W28">
        <v>29.68</v>
      </c>
      <c r="X28" t="s">
        <v>47</v>
      </c>
    </row>
    <row r="29" spans="1:24" x14ac:dyDescent="0.25">
      <c r="A29">
        <v>1</v>
      </c>
      <c r="B29">
        <v>29466</v>
      </c>
      <c r="C29" t="str">
        <f>+VLOOKUP(D29,'Tipos de pedido'!$A:$B,2,FALSE)</f>
        <v>COFARES diario</v>
      </c>
      <c r="D29" t="str">
        <f t="shared" si="0"/>
        <v>33</v>
      </c>
      <c r="E29">
        <v>3303607697</v>
      </c>
      <c r="F29">
        <f t="shared" si="1"/>
        <v>1</v>
      </c>
      <c r="G29" s="1">
        <v>42371</v>
      </c>
      <c r="H29">
        <v>673058</v>
      </c>
      <c r="I29" t="s">
        <v>72</v>
      </c>
      <c r="J29">
        <v>1</v>
      </c>
      <c r="K29">
        <v>1</v>
      </c>
      <c r="L29">
        <v>0</v>
      </c>
      <c r="M29">
        <v>1.89</v>
      </c>
      <c r="N29">
        <v>1.89</v>
      </c>
      <c r="O29">
        <v>1.89</v>
      </c>
      <c r="P29">
        <v>1.27</v>
      </c>
      <c r="Q29">
        <v>1.27</v>
      </c>
      <c r="R29">
        <v>1.27</v>
      </c>
      <c r="S29">
        <v>1.27</v>
      </c>
      <c r="T29">
        <v>1.22</v>
      </c>
      <c r="U29">
        <v>1.21</v>
      </c>
      <c r="V29">
        <f t="shared" si="2"/>
        <v>1.31</v>
      </c>
      <c r="W29">
        <v>1.31</v>
      </c>
      <c r="X29" t="s">
        <v>73</v>
      </c>
    </row>
    <row r="30" spans="1:24" x14ac:dyDescent="0.25">
      <c r="A30">
        <v>1</v>
      </c>
      <c r="B30">
        <v>29466</v>
      </c>
      <c r="C30" t="str">
        <f>+VLOOKUP(D30,'Tipos de pedido'!$A:$B,2,FALSE)</f>
        <v>COFARES diario</v>
      </c>
      <c r="D30" t="str">
        <f t="shared" si="0"/>
        <v>33</v>
      </c>
      <c r="E30">
        <v>3303607697</v>
      </c>
      <c r="F30">
        <f t="shared" si="1"/>
        <v>1</v>
      </c>
      <c r="G30" s="1">
        <v>42371</v>
      </c>
      <c r="H30">
        <v>679937</v>
      </c>
      <c r="I30" t="s">
        <v>74</v>
      </c>
      <c r="J30">
        <v>2</v>
      </c>
      <c r="K30">
        <v>2</v>
      </c>
      <c r="L30">
        <v>0</v>
      </c>
      <c r="M30">
        <v>7.96</v>
      </c>
      <c r="N30">
        <v>15.92</v>
      </c>
      <c r="O30">
        <v>15.92</v>
      </c>
      <c r="P30">
        <v>5.35</v>
      </c>
      <c r="Q30">
        <v>10.71</v>
      </c>
      <c r="R30">
        <v>10.71</v>
      </c>
      <c r="S30">
        <v>10.71</v>
      </c>
      <c r="T30">
        <v>10.25</v>
      </c>
      <c r="U30">
        <v>0</v>
      </c>
      <c r="V30">
        <f t="shared" si="2"/>
        <v>5.52</v>
      </c>
      <c r="W30">
        <v>11.04</v>
      </c>
      <c r="X30" t="s">
        <v>75</v>
      </c>
    </row>
    <row r="31" spans="1:24" x14ac:dyDescent="0.25">
      <c r="A31">
        <v>1</v>
      </c>
      <c r="B31">
        <v>29466</v>
      </c>
      <c r="C31" t="str">
        <f>+VLOOKUP(D31,'Tipos de pedido'!$A:$B,2,FALSE)</f>
        <v>COFARES diario</v>
      </c>
      <c r="D31" t="str">
        <f t="shared" si="0"/>
        <v>33</v>
      </c>
      <c r="E31">
        <v>3303607697</v>
      </c>
      <c r="F31">
        <f t="shared" si="1"/>
        <v>1</v>
      </c>
      <c r="G31" s="1">
        <v>42371</v>
      </c>
      <c r="H31">
        <v>686887</v>
      </c>
      <c r="I31" t="s">
        <v>76</v>
      </c>
      <c r="J31">
        <v>1</v>
      </c>
      <c r="K31">
        <v>1</v>
      </c>
      <c r="L31">
        <v>0</v>
      </c>
      <c r="M31">
        <v>84.8</v>
      </c>
      <c r="N31">
        <v>84.8</v>
      </c>
      <c r="O31">
        <v>84.8</v>
      </c>
      <c r="P31">
        <v>57.01</v>
      </c>
      <c r="Q31">
        <v>57.01</v>
      </c>
      <c r="R31">
        <v>57.01</v>
      </c>
      <c r="S31">
        <v>57.01</v>
      </c>
      <c r="T31">
        <v>54.56</v>
      </c>
      <c r="U31">
        <v>0</v>
      </c>
      <c r="V31">
        <f t="shared" si="2"/>
        <v>58.79</v>
      </c>
      <c r="W31">
        <v>58.79</v>
      </c>
      <c r="X31" t="s">
        <v>43</v>
      </c>
    </row>
    <row r="32" spans="1:24" x14ac:dyDescent="0.25">
      <c r="A32">
        <v>1</v>
      </c>
      <c r="B32">
        <v>29466</v>
      </c>
      <c r="C32" t="str">
        <f>+VLOOKUP(D32,'Tipos de pedido'!$A:$B,2,FALSE)</f>
        <v>COFARES diario</v>
      </c>
      <c r="D32" t="str">
        <f t="shared" si="0"/>
        <v>33</v>
      </c>
      <c r="E32">
        <v>3303607697</v>
      </c>
      <c r="F32">
        <f t="shared" si="1"/>
        <v>1</v>
      </c>
      <c r="G32" s="1">
        <v>42371</v>
      </c>
      <c r="H32">
        <v>689838</v>
      </c>
      <c r="I32" t="s">
        <v>77</v>
      </c>
      <c r="J32">
        <v>4</v>
      </c>
      <c r="K32">
        <v>4</v>
      </c>
      <c r="L32">
        <v>0</v>
      </c>
      <c r="M32">
        <v>28.35</v>
      </c>
      <c r="N32">
        <v>113.4</v>
      </c>
      <c r="O32">
        <v>113.4</v>
      </c>
      <c r="P32">
        <v>19.059999999999999</v>
      </c>
      <c r="Q32">
        <v>76.22</v>
      </c>
      <c r="R32">
        <v>76.22</v>
      </c>
      <c r="S32">
        <v>76.22</v>
      </c>
      <c r="T32">
        <v>72.94</v>
      </c>
      <c r="U32">
        <v>0</v>
      </c>
      <c r="V32">
        <f t="shared" si="2"/>
        <v>19.649999999999999</v>
      </c>
      <c r="W32">
        <v>78.599999999999994</v>
      </c>
      <c r="X32" t="s">
        <v>78</v>
      </c>
    </row>
    <row r="33" spans="1:24" x14ac:dyDescent="0.25">
      <c r="A33">
        <v>1</v>
      </c>
      <c r="B33">
        <v>29466</v>
      </c>
      <c r="C33" t="str">
        <f>+VLOOKUP(D33,'Tipos de pedido'!$A:$B,2,FALSE)</f>
        <v>COFARES diario</v>
      </c>
      <c r="D33" t="str">
        <f t="shared" si="0"/>
        <v>33</v>
      </c>
      <c r="E33">
        <v>3303607697</v>
      </c>
      <c r="F33">
        <f t="shared" si="1"/>
        <v>1</v>
      </c>
      <c r="G33" s="1">
        <v>42371</v>
      </c>
      <c r="H33">
        <v>696527</v>
      </c>
      <c r="I33" t="s">
        <v>79</v>
      </c>
      <c r="J33">
        <v>1</v>
      </c>
      <c r="K33">
        <v>1</v>
      </c>
      <c r="L33">
        <v>0</v>
      </c>
      <c r="M33">
        <v>45.12</v>
      </c>
      <c r="N33">
        <v>45.12</v>
      </c>
      <c r="O33">
        <v>45.12</v>
      </c>
      <c r="P33">
        <v>30.33</v>
      </c>
      <c r="Q33">
        <v>30.33</v>
      </c>
      <c r="R33">
        <v>30.33</v>
      </c>
      <c r="S33">
        <v>30.33</v>
      </c>
      <c r="T33">
        <v>29.03</v>
      </c>
      <c r="U33">
        <v>31.28</v>
      </c>
      <c r="V33">
        <f t="shared" si="2"/>
        <v>31.28</v>
      </c>
      <c r="W33">
        <v>31.28</v>
      </c>
      <c r="X33" t="s">
        <v>80</v>
      </c>
    </row>
    <row r="34" spans="1:24" x14ac:dyDescent="0.25">
      <c r="A34">
        <v>1</v>
      </c>
      <c r="B34">
        <v>29466</v>
      </c>
      <c r="C34" t="str">
        <f>+VLOOKUP(D34,'Tipos de pedido'!$A:$B,2,FALSE)</f>
        <v>COFARES diario</v>
      </c>
      <c r="D34" t="str">
        <f t="shared" si="0"/>
        <v>33</v>
      </c>
      <c r="E34">
        <v>3303607697</v>
      </c>
      <c r="F34">
        <f t="shared" si="1"/>
        <v>1</v>
      </c>
      <c r="G34" s="1">
        <v>42371</v>
      </c>
      <c r="H34">
        <v>698024</v>
      </c>
      <c r="I34" t="s">
        <v>81</v>
      </c>
      <c r="J34">
        <v>1</v>
      </c>
      <c r="K34">
        <v>1</v>
      </c>
      <c r="L34">
        <v>0</v>
      </c>
      <c r="M34">
        <v>12.55</v>
      </c>
      <c r="N34">
        <v>12.55</v>
      </c>
      <c r="O34">
        <v>12.55</v>
      </c>
      <c r="P34">
        <v>8.1999999999999993</v>
      </c>
      <c r="Q34">
        <v>8.1999999999999993</v>
      </c>
      <c r="R34">
        <v>8.1999999999999993</v>
      </c>
      <c r="S34">
        <v>8.1999999999999993</v>
      </c>
      <c r="T34">
        <v>7.85</v>
      </c>
      <c r="U34">
        <v>8.0399999999999991</v>
      </c>
      <c r="V34">
        <f t="shared" si="2"/>
        <v>8.6999999999999993</v>
      </c>
      <c r="W34">
        <v>8.6999999999999993</v>
      </c>
      <c r="X34" t="s">
        <v>82</v>
      </c>
    </row>
    <row r="35" spans="1:24" x14ac:dyDescent="0.25">
      <c r="A35">
        <v>1</v>
      </c>
      <c r="B35">
        <v>29466</v>
      </c>
      <c r="C35" t="str">
        <f>+VLOOKUP(D35,'Tipos de pedido'!$A:$B,2,FALSE)</f>
        <v>COFARES diario</v>
      </c>
      <c r="D35" t="str">
        <f t="shared" si="0"/>
        <v>33</v>
      </c>
      <c r="E35">
        <v>3303607697</v>
      </c>
      <c r="F35">
        <f t="shared" si="1"/>
        <v>1</v>
      </c>
      <c r="G35" s="1">
        <v>42371</v>
      </c>
      <c r="H35">
        <v>698095</v>
      </c>
      <c r="I35" t="s">
        <v>83</v>
      </c>
      <c r="J35">
        <v>1</v>
      </c>
      <c r="K35">
        <v>1</v>
      </c>
      <c r="L35">
        <v>0</v>
      </c>
      <c r="M35">
        <v>4.93</v>
      </c>
      <c r="N35">
        <v>4.93</v>
      </c>
      <c r="O35">
        <v>4.93</v>
      </c>
      <c r="P35">
        <v>3.32</v>
      </c>
      <c r="Q35">
        <v>3.32</v>
      </c>
      <c r="R35">
        <v>3.32</v>
      </c>
      <c r="S35">
        <v>3.32</v>
      </c>
      <c r="T35">
        <v>3.17</v>
      </c>
      <c r="U35">
        <v>0</v>
      </c>
      <c r="V35">
        <f t="shared" si="2"/>
        <v>3.42</v>
      </c>
      <c r="W35">
        <v>3.42</v>
      </c>
      <c r="X35" t="s">
        <v>84</v>
      </c>
    </row>
    <row r="36" spans="1:24" x14ac:dyDescent="0.25">
      <c r="A36">
        <v>1</v>
      </c>
      <c r="B36">
        <v>29466</v>
      </c>
      <c r="C36" t="str">
        <f>+VLOOKUP(D36,'Tipos de pedido'!$A:$B,2,FALSE)</f>
        <v>COFARES diario</v>
      </c>
      <c r="D36" t="str">
        <f t="shared" si="0"/>
        <v>33</v>
      </c>
      <c r="E36">
        <v>3303607697</v>
      </c>
      <c r="F36">
        <f t="shared" si="1"/>
        <v>1</v>
      </c>
      <c r="G36" s="1">
        <v>42371</v>
      </c>
      <c r="H36">
        <v>700523</v>
      </c>
      <c r="I36" t="s">
        <v>85</v>
      </c>
      <c r="J36">
        <v>1</v>
      </c>
      <c r="K36">
        <v>1</v>
      </c>
      <c r="L36">
        <v>0</v>
      </c>
      <c r="M36">
        <v>7.99</v>
      </c>
      <c r="N36">
        <v>7.99</v>
      </c>
      <c r="O36">
        <v>7.99</v>
      </c>
      <c r="P36">
        <v>5.37</v>
      </c>
      <c r="Q36">
        <v>5.37</v>
      </c>
      <c r="R36">
        <v>5.37</v>
      </c>
      <c r="S36">
        <v>5.37</v>
      </c>
      <c r="T36">
        <v>5.14</v>
      </c>
      <c r="U36">
        <v>0</v>
      </c>
      <c r="V36">
        <f t="shared" si="2"/>
        <v>5.54</v>
      </c>
      <c r="W36">
        <v>5.54</v>
      </c>
      <c r="X36" t="s">
        <v>70</v>
      </c>
    </row>
    <row r="37" spans="1:24" x14ac:dyDescent="0.25">
      <c r="A37">
        <v>1</v>
      </c>
      <c r="B37">
        <v>29466</v>
      </c>
      <c r="C37" t="str">
        <f>+VLOOKUP(D37,'Tipos de pedido'!$A:$B,2,FALSE)</f>
        <v>COFARES diario</v>
      </c>
      <c r="D37" t="str">
        <f t="shared" si="0"/>
        <v>33</v>
      </c>
      <c r="E37">
        <v>3303607697</v>
      </c>
      <c r="F37">
        <f t="shared" si="1"/>
        <v>1</v>
      </c>
      <c r="G37" s="1">
        <v>42371</v>
      </c>
      <c r="H37">
        <v>704902</v>
      </c>
      <c r="I37" t="s">
        <v>86</v>
      </c>
      <c r="J37">
        <v>1</v>
      </c>
      <c r="K37">
        <v>1</v>
      </c>
      <c r="L37">
        <v>0</v>
      </c>
      <c r="M37">
        <v>2.34</v>
      </c>
      <c r="N37">
        <v>2.34</v>
      </c>
      <c r="O37">
        <v>2.34</v>
      </c>
      <c r="P37">
        <v>1.53</v>
      </c>
      <c r="Q37">
        <v>1.53</v>
      </c>
      <c r="R37">
        <v>1.53</v>
      </c>
      <c r="S37">
        <v>1.53</v>
      </c>
      <c r="T37">
        <v>1.46</v>
      </c>
      <c r="U37">
        <v>0</v>
      </c>
      <c r="V37">
        <f t="shared" si="2"/>
        <v>1.62</v>
      </c>
      <c r="W37">
        <v>1.62</v>
      </c>
      <c r="X37" t="s">
        <v>87</v>
      </c>
    </row>
    <row r="38" spans="1:24" x14ac:dyDescent="0.25">
      <c r="A38">
        <v>1</v>
      </c>
      <c r="B38">
        <v>29466</v>
      </c>
      <c r="C38" t="str">
        <f>+VLOOKUP(D38,'Tipos de pedido'!$A:$B,2,FALSE)</f>
        <v>COFARES diario</v>
      </c>
      <c r="D38" t="str">
        <f t="shared" si="0"/>
        <v>33</v>
      </c>
      <c r="E38">
        <v>3303607697</v>
      </c>
      <c r="F38">
        <f t="shared" si="1"/>
        <v>1</v>
      </c>
      <c r="G38" s="1">
        <v>42371</v>
      </c>
      <c r="H38">
        <v>713032</v>
      </c>
      <c r="I38" t="s">
        <v>88</v>
      </c>
      <c r="J38">
        <v>1</v>
      </c>
      <c r="K38">
        <v>1</v>
      </c>
      <c r="L38">
        <v>0</v>
      </c>
      <c r="M38">
        <v>2.14</v>
      </c>
      <c r="N38">
        <v>2.14</v>
      </c>
      <c r="O38">
        <v>2.14</v>
      </c>
      <c r="P38">
        <v>1.44</v>
      </c>
      <c r="Q38">
        <v>1.44</v>
      </c>
      <c r="R38">
        <v>1.44</v>
      </c>
      <c r="S38">
        <v>1.44</v>
      </c>
      <c r="T38">
        <v>1.37</v>
      </c>
      <c r="U38">
        <v>1.48</v>
      </c>
      <c r="V38">
        <f t="shared" si="2"/>
        <v>1.48</v>
      </c>
      <c r="W38">
        <v>1.48</v>
      </c>
      <c r="X38" t="s">
        <v>22</v>
      </c>
    </row>
    <row r="39" spans="1:24" x14ac:dyDescent="0.25">
      <c r="A39">
        <v>1</v>
      </c>
      <c r="B39">
        <v>29466</v>
      </c>
      <c r="C39" t="str">
        <f>+VLOOKUP(D39,'Tipos de pedido'!$A:$B,2,FALSE)</f>
        <v>COFARES diario</v>
      </c>
      <c r="D39" t="str">
        <f t="shared" si="0"/>
        <v>33</v>
      </c>
      <c r="E39">
        <v>3303607697</v>
      </c>
      <c r="F39">
        <f t="shared" si="1"/>
        <v>1</v>
      </c>
      <c r="G39" s="1">
        <v>42371</v>
      </c>
      <c r="H39">
        <v>725523</v>
      </c>
      <c r="I39" t="s">
        <v>89</v>
      </c>
      <c r="J39">
        <v>1</v>
      </c>
      <c r="K39">
        <v>1</v>
      </c>
      <c r="L39">
        <v>0</v>
      </c>
      <c r="M39">
        <v>1.89</v>
      </c>
      <c r="N39">
        <v>1.89</v>
      </c>
      <c r="O39">
        <v>1.89</v>
      </c>
      <c r="P39">
        <v>1.27</v>
      </c>
      <c r="Q39">
        <v>1.27</v>
      </c>
      <c r="R39">
        <v>1.27</v>
      </c>
      <c r="S39">
        <v>1.27</v>
      </c>
      <c r="T39">
        <v>1.22</v>
      </c>
      <c r="U39">
        <v>1.31</v>
      </c>
      <c r="V39">
        <f t="shared" si="2"/>
        <v>1.31</v>
      </c>
      <c r="W39">
        <v>1.31</v>
      </c>
      <c r="X39" t="s">
        <v>37</v>
      </c>
    </row>
    <row r="40" spans="1:24" x14ac:dyDescent="0.25">
      <c r="A40">
        <v>1</v>
      </c>
      <c r="B40">
        <v>29466</v>
      </c>
      <c r="C40" t="str">
        <f>+VLOOKUP(D40,'Tipos de pedido'!$A:$B,2,FALSE)</f>
        <v>COFARES diario</v>
      </c>
      <c r="D40" t="str">
        <f t="shared" si="0"/>
        <v>33</v>
      </c>
      <c r="E40">
        <v>3303607697</v>
      </c>
      <c r="F40">
        <f t="shared" si="1"/>
        <v>1</v>
      </c>
      <c r="G40" s="1">
        <v>42371</v>
      </c>
      <c r="H40">
        <v>754614</v>
      </c>
      <c r="I40" t="s">
        <v>90</v>
      </c>
      <c r="J40">
        <v>1</v>
      </c>
      <c r="K40">
        <v>1</v>
      </c>
      <c r="L40">
        <v>0</v>
      </c>
      <c r="M40">
        <v>13.21</v>
      </c>
      <c r="N40">
        <v>13.21</v>
      </c>
      <c r="O40">
        <v>13.21</v>
      </c>
      <c r="P40">
        <v>8.8800000000000008</v>
      </c>
      <c r="Q40">
        <v>8.8800000000000008</v>
      </c>
      <c r="R40">
        <v>8.8800000000000008</v>
      </c>
      <c r="S40">
        <v>8.8800000000000008</v>
      </c>
      <c r="T40">
        <v>8.5</v>
      </c>
      <c r="U40">
        <v>8.1199999999999992</v>
      </c>
      <c r="V40">
        <f t="shared" si="2"/>
        <v>9.16</v>
      </c>
      <c r="W40">
        <v>9.16</v>
      </c>
      <c r="X40" t="s">
        <v>91</v>
      </c>
    </row>
    <row r="41" spans="1:24" x14ac:dyDescent="0.25">
      <c r="A41">
        <v>1</v>
      </c>
      <c r="B41">
        <v>29466</v>
      </c>
      <c r="C41" t="str">
        <f>+VLOOKUP(D41,'Tipos de pedido'!$A:$B,2,FALSE)</f>
        <v>COFARES diario</v>
      </c>
      <c r="D41" t="str">
        <f t="shared" si="0"/>
        <v>33</v>
      </c>
      <c r="E41">
        <v>3303607697</v>
      </c>
      <c r="F41">
        <f t="shared" si="1"/>
        <v>1</v>
      </c>
      <c r="G41" s="1">
        <v>42371</v>
      </c>
      <c r="H41">
        <v>761833</v>
      </c>
      <c r="I41" t="s">
        <v>92</v>
      </c>
      <c r="J41">
        <v>1</v>
      </c>
      <c r="K41">
        <v>1</v>
      </c>
      <c r="L41">
        <v>0</v>
      </c>
      <c r="M41">
        <v>1.06</v>
      </c>
      <c r="N41">
        <v>1.06</v>
      </c>
      <c r="O41">
        <v>1.06</v>
      </c>
      <c r="P41">
        <v>0.72</v>
      </c>
      <c r="Q41">
        <v>0.72</v>
      </c>
      <c r="R41">
        <v>0.72</v>
      </c>
      <c r="S41">
        <v>0.72</v>
      </c>
      <c r="T41">
        <v>0.69</v>
      </c>
      <c r="U41">
        <v>0.74</v>
      </c>
      <c r="V41">
        <f t="shared" si="2"/>
        <v>0.74</v>
      </c>
      <c r="W41">
        <v>0.74</v>
      </c>
      <c r="X41" t="s">
        <v>37</v>
      </c>
    </row>
    <row r="42" spans="1:24" x14ac:dyDescent="0.25">
      <c r="A42">
        <v>1</v>
      </c>
      <c r="B42">
        <v>29466</v>
      </c>
      <c r="C42" t="str">
        <f>+VLOOKUP(D42,'Tipos de pedido'!$A:$B,2,FALSE)</f>
        <v>COFARES diario</v>
      </c>
      <c r="D42" t="str">
        <f t="shared" si="0"/>
        <v>33</v>
      </c>
      <c r="E42">
        <v>3303607697</v>
      </c>
      <c r="F42">
        <f t="shared" si="1"/>
        <v>1</v>
      </c>
      <c r="G42" s="1">
        <v>42371</v>
      </c>
      <c r="H42">
        <v>770065</v>
      </c>
      <c r="I42" t="s">
        <v>93</v>
      </c>
      <c r="J42">
        <v>2</v>
      </c>
      <c r="K42">
        <v>2</v>
      </c>
      <c r="L42">
        <v>0</v>
      </c>
      <c r="M42">
        <v>1.72</v>
      </c>
      <c r="N42">
        <v>3.44</v>
      </c>
      <c r="O42">
        <v>3.44</v>
      </c>
      <c r="P42">
        <v>1.1499999999999999</v>
      </c>
      <c r="Q42">
        <v>2.31</v>
      </c>
      <c r="R42">
        <v>2.31</v>
      </c>
      <c r="S42">
        <v>2.31</v>
      </c>
      <c r="T42">
        <v>2.21</v>
      </c>
      <c r="U42">
        <v>2.38</v>
      </c>
      <c r="V42">
        <f t="shared" si="2"/>
        <v>1.19</v>
      </c>
      <c r="W42">
        <v>2.38</v>
      </c>
      <c r="X42" t="s">
        <v>41</v>
      </c>
    </row>
    <row r="43" spans="1:24" x14ac:dyDescent="0.25">
      <c r="A43">
        <v>1</v>
      </c>
      <c r="B43">
        <v>29466</v>
      </c>
      <c r="C43" t="str">
        <f>+VLOOKUP(D43,'Tipos de pedido'!$A:$B,2,FALSE)</f>
        <v>COFARES diario</v>
      </c>
      <c r="D43" t="str">
        <f t="shared" si="0"/>
        <v>33</v>
      </c>
      <c r="E43">
        <v>3303607697</v>
      </c>
      <c r="F43">
        <f t="shared" si="1"/>
        <v>1</v>
      </c>
      <c r="G43" s="1">
        <v>42371</v>
      </c>
      <c r="H43">
        <v>771055</v>
      </c>
      <c r="I43" t="s">
        <v>94</v>
      </c>
      <c r="J43">
        <v>1</v>
      </c>
      <c r="K43">
        <v>1</v>
      </c>
      <c r="L43">
        <v>0</v>
      </c>
      <c r="M43">
        <v>18.3</v>
      </c>
      <c r="N43">
        <v>18.3</v>
      </c>
      <c r="O43">
        <v>18.3</v>
      </c>
      <c r="P43">
        <v>12.3</v>
      </c>
      <c r="Q43">
        <v>12.3</v>
      </c>
      <c r="R43">
        <v>12.3</v>
      </c>
      <c r="S43">
        <v>12.3</v>
      </c>
      <c r="T43">
        <v>11.77</v>
      </c>
      <c r="U43">
        <v>12.78</v>
      </c>
      <c r="V43">
        <f t="shared" si="2"/>
        <v>12.68</v>
      </c>
      <c r="W43">
        <v>12.68</v>
      </c>
      <c r="X43" t="s">
        <v>95</v>
      </c>
    </row>
    <row r="44" spans="1:24" x14ac:dyDescent="0.25">
      <c r="A44">
        <v>1</v>
      </c>
      <c r="B44">
        <v>29466</v>
      </c>
      <c r="C44" t="str">
        <f>+VLOOKUP(D44,'Tipos de pedido'!$A:$B,2,FALSE)</f>
        <v>COFARES diario</v>
      </c>
      <c r="D44" t="str">
        <f t="shared" si="0"/>
        <v>33</v>
      </c>
      <c r="E44">
        <v>3303607697</v>
      </c>
      <c r="F44">
        <f t="shared" si="1"/>
        <v>1</v>
      </c>
      <c r="G44" s="1">
        <v>42371</v>
      </c>
      <c r="H44">
        <v>797183</v>
      </c>
      <c r="I44" t="s">
        <v>96</v>
      </c>
      <c r="J44">
        <v>1</v>
      </c>
      <c r="K44">
        <v>1</v>
      </c>
      <c r="L44">
        <v>0</v>
      </c>
      <c r="M44">
        <v>2.79</v>
      </c>
      <c r="N44">
        <v>2.79</v>
      </c>
      <c r="O44">
        <v>2.79</v>
      </c>
      <c r="P44">
        <v>1.83</v>
      </c>
      <c r="Q44">
        <v>1.83</v>
      </c>
      <c r="R44">
        <v>1.83</v>
      </c>
      <c r="S44">
        <v>1.83</v>
      </c>
      <c r="T44">
        <v>1.75</v>
      </c>
      <c r="U44">
        <v>2.16</v>
      </c>
      <c r="V44">
        <f t="shared" si="2"/>
        <v>1.94</v>
      </c>
      <c r="W44">
        <v>1.94</v>
      </c>
      <c r="X44" t="s">
        <v>97</v>
      </c>
    </row>
    <row r="45" spans="1:24" x14ac:dyDescent="0.25">
      <c r="A45">
        <v>1</v>
      </c>
      <c r="B45">
        <v>29466</v>
      </c>
      <c r="C45" t="str">
        <f>+VLOOKUP(D45,'Tipos de pedido'!$A:$B,2,FALSE)</f>
        <v>COFARES diario</v>
      </c>
      <c r="D45" t="str">
        <f t="shared" si="0"/>
        <v>33</v>
      </c>
      <c r="E45">
        <v>3303607697</v>
      </c>
      <c r="F45">
        <f t="shared" si="1"/>
        <v>1</v>
      </c>
      <c r="G45" s="1">
        <v>42371</v>
      </c>
      <c r="H45">
        <v>818997</v>
      </c>
      <c r="I45" t="s">
        <v>98</v>
      </c>
      <c r="J45">
        <v>3</v>
      </c>
      <c r="K45">
        <v>3</v>
      </c>
      <c r="L45">
        <v>0</v>
      </c>
      <c r="M45">
        <v>2.29</v>
      </c>
      <c r="N45">
        <v>6.87</v>
      </c>
      <c r="O45">
        <v>6.87</v>
      </c>
      <c r="P45">
        <v>1.54</v>
      </c>
      <c r="Q45">
        <v>4.63</v>
      </c>
      <c r="R45">
        <v>4.63</v>
      </c>
      <c r="S45">
        <v>4.63</v>
      </c>
      <c r="T45">
        <v>4.43</v>
      </c>
      <c r="U45">
        <v>4.7699999999999996</v>
      </c>
      <c r="V45">
        <f t="shared" si="2"/>
        <v>1.5899999999999999</v>
      </c>
      <c r="W45">
        <v>4.7699999999999996</v>
      </c>
      <c r="X45" t="s">
        <v>99</v>
      </c>
    </row>
    <row r="46" spans="1:24" x14ac:dyDescent="0.25">
      <c r="A46">
        <v>1</v>
      </c>
      <c r="B46">
        <v>29466</v>
      </c>
      <c r="C46" t="str">
        <f>+VLOOKUP(D46,'Tipos de pedido'!$A:$B,2,FALSE)</f>
        <v>COFARES diario</v>
      </c>
      <c r="D46" t="str">
        <f t="shared" si="0"/>
        <v>33</v>
      </c>
      <c r="E46">
        <v>3303607697</v>
      </c>
      <c r="F46">
        <f t="shared" si="1"/>
        <v>1</v>
      </c>
      <c r="G46" s="1">
        <v>42371</v>
      </c>
      <c r="H46">
        <v>823971</v>
      </c>
      <c r="I46" t="s">
        <v>100</v>
      </c>
      <c r="J46">
        <v>2</v>
      </c>
      <c r="K46">
        <v>2</v>
      </c>
      <c r="L46">
        <v>0</v>
      </c>
      <c r="M46">
        <v>19.920000000000002</v>
      </c>
      <c r="N46">
        <v>39.840000000000003</v>
      </c>
      <c r="O46">
        <v>39.840000000000003</v>
      </c>
      <c r="P46">
        <v>13.39</v>
      </c>
      <c r="Q46">
        <v>26.78</v>
      </c>
      <c r="R46">
        <v>26.78</v>
      </c>
      <c r="S46">
        <v>26.78</v>
      </c>
      <c r="T46">
        <v>25.63</v>
      </c>
      <c r="U46">
        <v>27.62</v>
      </c>
      <c r="V46">
        <f t="shared" si="2"/>
        <v>13.81</v>
      </c>
      <c r="W46">
        <v>27.62</v>
      </c>
      <c r="X46" t="s">
        <v>101</v>
      </c>
    </row>
    <row r="47" spans="1:24" x14ac:dyDescent="0.25">
      <c r="A47">
        <v>1</v>
      </c>
      <c r="B47">
        <v>29466</v>
      </c>
      <c r="C47" t="str">
        <f>+VLOOKUP(D47,'Tipos de pedido'!$A:$B,2,FALSE)</f>
        <v>COFARES diario</v>
      </c>
      <c r="D47" t="str">
        <f t="shared" si="0"/>
        <v>33</v>
      </c>
      <c r="E47">
        <v>3303607697</v>
      </c>
      <c r="F47">
        <f t="shared" si="1"/>
        <v>1</v>
      </c>
      <c r="G47" s="1">
        <v>42371</v>
      </c>
      <c r="H47">
        <v>824391</v>
      </c>
      <c r="I47" t="s">
        <v>102</v>
      </c>
      <c r="J47">
        <v>8</v>
      </c>
      <c r="K47">
        <v>8</v>
      </c>
      <c r="L47">
        <v>0</v>
      </c>
      <c r="M47">
        <v>1.64</v>
      </c>
      <c r="N47">
        <v>13.12</v>
      </c>
      <c r="O47">
        <v>13.12</v>
      </c>
      <c r="P47">
        <v>1.1100000000000001</v>
      </c>
      <c r="Q47">
        <v>8.84</v>
      </c>
      <c r="R47">
        <v>8.84</v>
      </c>
      <c r="S47">
        <v>8.84</v>
      </c>
      <c r="T47">
        <v>8.4600000000000009</v>
      </c>
      <c r="U47">
        <v>9.1199999999999992</v>
      </c>
      <c r="V47">
        <f t="shared" si="2"/>
        <v>1.1399999999999999</v>
      </c>
      <c r="W47">
        <v>9.1199999999999992</v>
      </c>
      <c r="X47" t="s">
        <v>37</v>
      </c>
    </row>
    <row r="48" spans="1:24" x14ac:dyDescent="0.25">
      <c r="A48">
        <v>1</v>
      </c>
      <c r="B48">
        <v>29466</v>
      </c>
      <c r="C48" t="str">
        <f>+VLOOKUP(D48,'Tipos de pedido'!$A:$B,2,FALSE)</f>
        <v>COFARES diario</v>
      </c>
      <c r="D48" t="str">
        <f t="shared" si="0"/>
        <v>33</v>
      </c>
      <c r="E48">
        <v>3303607697</v>
      </c>
      <c r="F48">
        <f t="shared" si="1"/>
        <v>1</v>
      </c>
      <c r="G48" s="1">
        <v>42371</v>
      </c>
      <c r="H48">
        <v>840504</v>
      </c>
      <c r="I48" t="s">
        <v>103</v>
      </c>
      <c r="J48">
        <v>1</v>
      </c>
      <c r="K48">
        <v>1</v>
      </c>
      <c r="L48">
        <v>0</v>
      </c>
      <c r="M48">
        <v>2.23</v>
      </c>
      <c r="N48">
        <v>2.23</v>
      </c>
      <c r="O48">
        <v>2.23</v>
      </c>
      <c r="P48">
        <v>1.5</v>
      </c>
      <c r="Q48">
        <v>1.5</v>
      </c>
      <c r="R48">
        <v>1.5</v>
      </c>
      <c r="S48">
        <v>1.5</v>
      </c>
      <c r="T48">
        <v>1.44</v>
      </c>
      <c r="U48">
        <v>1.55</v>
      </c>
      <c r="V48">
        <f t="shared" si="2"/>
        <v>1.55</v>
      </c>
      <c r="W48">
        <v>1.55</v>
      </c>
      <c r="X48" t="s">
        <v>104</v>
      </c>
    </row>
    <row r="49" spans="1:24" x14ac:dyDescent="0.25">
      <c r="A49">
        <v>1</v>
      </c>
      <c r="B49">
        <v>29466</v>
      </c>
      <c r="C49" t="str">
        <f>+VLOOKUP(D49,'Tipos de pedido'!$A:$B,2,FALSE)</f>
        <v>COFARES diario</v>
      </c>
      <c r="D49" t="str">
        <f t="shared" si="0"/>
        <v>33</v>
      </c>
      <c r="E49">
        <v>3303607697</v>
      </c>
      <c r="F49">
        <f t="shared" si="1"/>
        <v>1</v>
      </c>
      <c r="G49" s="1">
        <v>42371</v>
      </c>
      <c r="H49">
        <v>848226</v>
      </c>
      <c r="I49" t="s">
        <v>105</v>
      </c>
      <c r="J49">
        <v>1</v>
      </c>
      <c r="K49">
        <v>1</v>
      </c>
      <c r="L49">
        <v>0</v>
      </c>
      <c r="M49">
        <v>7.65</v>
      </c>
      <c r="N49">
        <v>7.65</v>
      </c>
      <c r="O49">
        <v>7.65</v>
      </c>
      <c r="P49">
        <v>5.14</v>
      </c>
      <c r="Q49">
        <v>5.14</v>
      </c>
      <c r="R49">
        <v>5.14</v>
      </c>
      <c r="S49">
        <v>5.14</v>
      </c>
      <c r="T49">
        <v>4.92</v>
      </c>
      <c r="U49">
        <v>5.3</v>
      </c>
      <c r="V49">
        <f t="shared" si="2"/>
        <v>5.3</v>
      </c>
      <c r="W49">
        <v>5.3</v>
      </c>
      <c r="X49" t="s">
        <v>39</v>
      </c>
    </row>
    <row r="50" spans="1:24" x14ac:dyDescent="0.25">
      <c r="A50">
        <v>1</v>
      </c>
      <c r="B50">
        <v>29466</v>
      </c>
      <c r="C50" t="str">
        <f>+VLOOKUP(D50,'Tipos de pedido'!$A:$B,2,FALSE)</f>
        <v>COFARES diario</v>
      </c>
      <c r="D50" t="str">
        <f t="shared" si="0"/>
        <v>33</v>
      </c>
      <c r="E50">
        <v>3303607697</v>
      </c>
      <c r="F50">
        <f t="shared" si="1"/>
        <v>1</v>
      </c>
      <c r="G50" s="1">
        <v>42371</v>
      </c>
      <c r="H50">
        <v>852681</v>
      </c>
      <c r="I50" t="s">
        <v>106</v>
      </c>
      <c r="J50">
        <v>1</v>
      </c>
      <c r="K50">
        <v>1</v>
      </c>
      <c r="L50">
        <v>0</v>
      </c>
      <c r="M50">
        <v>51.39</v>
      </c>
      <c r="N50">
        <v>51.39</v>
      </c>
      <c r="O50">
        <v>51.39</v>
      </c>
      <c r="P50">
        <v>34.549999999999997</v>
      </c>
      <c r="Q50">
        <v>34.549999999999997</v>
      </c>
      <c r="R50">
        <v>34.549999999999997</v>
      </c>
      <c r="S50">
        <v>34.549999999999997</v>
      </c>
      <c r="T50">
        <v>33.06</v>
      </c>
      <c r="U50">
        <v>44.87</v>
      </c>
      <c r="V50">
        <f t="shared" si="2"/>
        <v>35.630000000000003</v>
      </c>
      <c r="W50">
        <v>35.630000000000003</v>
      </c>
      <c r="X50" t="s">
        <v>107</v>
      </c>
    </row>
    <row r="51" spans="1:24" x14ac:dyDescent="0.25">
      <c r="A51">
        <v>1</v>
      </c>
      <c r="B51">
        <v>29466</v>
      </c>
      <c r="C51" t="str">
        <f>+VLOOKUP(D51,'Tipos de pedido'!$A:$B,2,FALSE)</f>
        <v>COFARES diario</v>
      </c>
      <c r="D51" t="str">
        <f t="shared" si="0"/>
        <v>33</v>
      </c>
      <c r="E51">
        <v>3303607697</v>
      </c>
      <c r="F51">
        <f t="shared" si="1"/>
        <v>1</v>
      </c>
      <c r="G51" s="1">
        <v>42371</v>
      </c>
      <c r="H51">
        <v>859900</v>
      </c>
      <c r="I51" t="s">
        <v>108</v>
      </c>
      <c r="J51">
        <v>1</v>
      </c>
      <c r="K51">
        <v>1</v>
      </c>
      <c r="L51">
        <v>0</v>
      </c>
      <c r="M51">
        <v>3.48</v>
      </c>
      <c r="N51">
        <v>3.48</v>
      </c>
      <c r="O51">
        <v>3.48</v>
      </c>
      <c r="P51">
        <v>2.34</v>
      </c>
      <c r="Q51">
        <v>2.34</v>
      </c>
      <c r="R51">
        <v>2.34</v>
      </c>
      <c r="S51">
        <v>2.34</v>
      </c>
      <c r="T51">
        <v>2.2400000000000002</v>
      </c>
      <c r="U51">
        <v>2.41</v>
      </c>
      <c r="V51">
        <f t="shared" si="2"/>
        <v>2.41</v>
      </c>
      <c r="W51">
        <v>2.41</v>
      </c>
      <c r="X51" t="s">
        <v>109</v>
      </c>
    </row>
    <row r="52" spans="1:24" x14ac:dyDescent="0.25">
      <c r="U52" s="4" t="e">
        <f>+#REF!*0.8*1.114</f>
        <v>#REF!</v>
      </c>
    </row>
  </sheetData>
  <autoFilter ref="A1:X5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20" workbookViewId="0">
      <selection activeCell="A2" sqref="A2:A38"/>
    </sheetView>
  </sheetViews>
  <sheetFormatPr baseColWidth="10" defaultRowHeight="15" x14ac:dyDescent="0.25"/>
  <sheetData>
    <row r="1" spans="1:1" ht="24" x14ac:dyDescent="0.25">
      <c r="A1" s="2" t="s">
        <v>110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" workbookViewId="0">
      <selection activeCell="B12" sqref="B12:B48"/>
    </sheetView>
  </sheetViews>
  <sheetFormatPr baseColWidth="10" defaultRowHeight="15" x14ac:dyDescent="0.25"/>
  <sheetData>
    <row r="1" spans="1:2" x14ac:dyDescent="0.25">
      <c r="A1" t="s">
        <v>112</v>
      </c>
      <c r="B1" t="s">
        <v>113</v>
      </c>
    </row>
    <row r="2" spans="1:2" x14ac:dyDescent="0.25">
      <c r="A2" t="s">
        <v>114</v>
      </c>
      <c r="B2" t="s">
        <v>115</v>
      </c>
    </row>
    <row r="3" spans="1:2" x14ac:dyDescent="0.25">
      <c r="A3" t="s">
        <v>116</v>
      </c>
      <c r="B3" t="s">
        <v>117</v>
      </c>
    </row>
    <row r="4" spans="1:2" x14ac:dyDescent="0.25">
      <c r="A4" t="s">
        <v>118</v>
      </c>
      <c r="B4" t="s">
        <v>117</v>
      </c>
    </row>
    <row r="5" spans="1:2" x14ac:dyDescent="0.25">
      <c r="A5" t="s">
        <v>119</v>
      </c>
      <c r="B5" t="s">
        <v>117</v>
      </c>
    </row>
    <row r="6" spans="1:2" x14ac:dyDescent="0.25">
      <c r="A6" t="s">
        <v>120</v>
      </c>
      <c r="B6" t="s">
        <v>121</v>
      </c>
    </row>
    <row r="7" spans="1:2" x14ac:dyDescent="0.25">
      <c r="A7" t="s">
        <v>122</v>
      </c>
      <c r="B7" t="s">
        <v>123</v>
      </c>
    </row>
    <row r="8" spans="1:2" x14ac:dyDescent="0.25">
      <c r="A8" t="s">
        <v>124</v>
      </c>
      <c r="B8" t="s">
        <v>125</v>
      </c>
    </row>
    <row r="9" spans="1:2" x14ac:dyDescent="0.25">
      <c r="A9" t="s">
        <v>126</v>
      </c>
      <c r="B9" t="s">
        <v>127</v>
      </c>
    </row>
    <row r="10" spans="1:2" x14ac:dyDescent="0.25">
      <c r="A10" t="s">
        <v>128</v>
      </c>
      <c r="B10" t="s">
        <v>129</v>
      </c>
    </row>
    <row r="11" spans="1:2" x14ac:dyDescent="0.25">
      <c r="A11" t="s">
        <v>130</v>
      </c>
      <c r="B11" t="s">
        <v>129</v>
      </c>
    </row>
    <row r="12" spans="1:2" x14ac:dyDescent="0.25">
      <c r="A12" t="s">
        <v>133</v>
      </c>
      <c r="B12" t="s">
        <v>170</v>
      </c>
    </row>
    <row r="13" spans="1:2" x14ac:dyDescent="0.25">
      <c r="A13" t="s">
        <v>134</v>
      </c>
      <c r="B13" t="s">
        <v>170</v>
      </c>
    </row>
    <row r="14" spans="1:2" x14ac:dyDescent="0.25">
      <c r="A14" t="s">
        <v>135</v>
      </c>
      <c r="B14" t="s">
        <v>170</v>
      </c>
    </row>
    <row r="15" spans="1:2" x14ac:dyDescent="0.25">
      <c r="A15" t="s">
        <v>136</v>
      </c>
      <c r="B15" t="s">
        <v>170</v>
      </c>
    </row>
    <row r="16" spans="1:2" x14ac:dyDescent="0.25">
      <c r="A16" t="s">
        <v>137</v>
      </c>
      <c r="B16" t="s">
        <v>170</v>
      </c>
    </row>
    <row r="17" spans="1:2" x14ac:dyDescent="0.25">
      <c r="A17" t="s">
        <v>138</v>
      </c>
      <c r="B17" t="s">
        <v>170</v>
      </c>
    </row>
    <row r="18" spans="1:2" x14ac:dyDescent="0.25">
      <c r="A18" t="s">
        <v>139</v>
      </c>
      <c r="B18" t="s">
        <v>170</v>
      </c>
    </row>
    <row r="19" spans="1:2" x14ac:dyDescent="0.25">
      <c r="A19" t="s">
        <v>140</v>
      </c>
      <c r="B19" t="s">
        <v>170</v>
      </c>
    </row>
    <row r="20" spans="1:2" x14ac:dyDescent="0.25">
      <c r="A20" t="s">
        <v>141</v>
      </c>
      <c r="B20" t="s">
        <v>170</v>
      </c>
    </row>
    <row r="21" spans="1:2" x14ac:dyDescent="0.25">
      <c r="A21" t="s">
        <v>142</v>
      </c>
      <c r="B21" t="s">
        <v>170</v>
      </c>
    </row>
    <row r="22" spans="1:2" x14ac:dyDescent="0.25">
      <c r="A22" t="s">
        <v>143</v>
      </c>
      <c r="B22" t="s">
        <v>170</v>
      </c>
    </row>
    <row r="23" spans="1:2" x14ac:dyDescent="0.25">
      <c r="A23" t="s">
        <v>144</v>
      </c>
      <c r="B23" t="s">
        <v>170</v>
      </c>
    </row>
    <row r="24" spans="1:2" x14ac:dyDescent="0.25">
      <c r="A24" t="s">
        <v>145</v>
      </c>
      <c r="B24" t="s">
        <v>170</v>
      </c>
    </row>
    <row r="25" spans="1:2" x14ac:dyDescent="0.25">
      <c r="A25" t="s">
        <v>146</v>
      </c>
      <c r="B25" t="s">
        <v>170</v>
      </c>
    </row>
    <row r="26" spans="1:2" x14ac:dyDescent="0.25">
      <c r="A26" t="s">
        <v>147</v>
      </c>
      <c r="B26" t="s">
        <v>170</v>
      </c>
    </row>
    <row r="27" spans="1:2" x14ac:dyDescent="0.25">
      <c r="A27" t="s">
        <v>148</v>
      </c>
      <c r="B27" t="s">
        <v>170</v>
      </c>
    </row>
    <row r="28" spans="1:2" x14ac:dyDescent="0.25">
      <c r="A28" t="s">
        <v>149</v>
      </c>
      <c r="B28" t="s">
        <v>170</v>
      </c>
    </row>
    <row r="29" spans="1:2" x14ac:dyDescent="0.25">
      <c r="A29" t="s">
        <v>150</v>
      </c>
      <c r="B29" t="s">
        <v>170</v>
      </c>
    </row>
    <row r="30" spans="1:2" x14ac:dyDescent="0.25">
      <c r="A30" t="s">
        <v>151</v>
      </c>
      <c r="B30" t="s">
        <v>170</v>
      </c>
    </row>
    <row r="31" spans="1:2" x14ac:dyDescent="0.25">
      <c r="A31" t="s">
        <v>152</v>
      </c>
      <c r="B31" t="s">
        <v>170</v>
      </c>
    </row>
    <row r="32" spans="1:2" x14ac:dyDescent="0.25">
      <c r="A32" t="s">
        <v>153</v>
      </c>
      <c r="B32" t="s">
        <v>170</v>
      </c>
    </row>
    <row r="33" spans="1:2" x14ac:dyDescent="0.25">
      <c r="A33" t="s">
        <v>154</v>
      </c>
      <c r="B33" t="s">
        <v>170</v>
      </c>
    </row>
    <row r="34" spans="1:2" x14ac:dyDescent="0.25">
      <c r="A34" t="s">
        <v>155</v>
      </c>
      <c r="B34" t="s">
        <v>170</v>
      </c>
    </row>
    <row r="35" spans="1:2" x14ac:dyDescent="0.25">
      <c r="A35" t="s">
        <v>156</v>
      </c>
      <c r="B35" t="s">
        <v>170</v>
      </c>
    </row>
    <row r="36" spans="1:2" x14ac:dyDescent="0.25">
      <c r="A36" t="s">
        <v>157</v>
      </c>
      <c r="B36" t="s">
        <v>170</v>
      </c>
    </row>
    <row r="37" spans="1:2" x14ac:dyDescent="0.25">
      <c r="A37" t="s">
        <v>158</v>
      </c>
      <c r="B37" t="s">
        <v>170</v>
      </c>
    </row>
    <row r="38" spans="1:2" x14ac:dyDescent="0.25">
      <c r="A38" t="s">
        <v>159</v>
      </c>
      <c r="B38" t="s">
        <v>170</v>
      </c>
    </row>
    <row r="39" spans="1:2" x14ac:dyDescent="0.25">
      <c r="A39" t="s">
        <v>160</v>
      </c>
      <c r="B39" t="s">
        <v>170</v>
      </c>
    </row>
    <row r="40" spans="1:2" x14ac:dyDescent="0.25">
      <c r="A40" t="s">
        <v>161</v>
      </c>
      <c r="B40" t="s">
        <v>170</v>
      </c>
    </row>
    <row r="41" spans="1:2" x14ac:dyDescent="0.25">
      <c r="A41" t="s">
        <v>162</v>
      </c>
      <c r="B41" t="s">
        <v>170</v>
      </c>
    </row>
    <row r="42" spans="1:2" x14ac:dyDescent="0.25">
      <c r="A42" t="s">
        <v>163</v>
      </c>
      <c r="B42" t="s">
        <v>170</v>
      </c>
    </row>
    <row r="43" spans="1:2" x14ac:dyDescent="0.25">
      <c r="A43" t="s">
        <v>164</v>
      </c>
      <c r="B43" t="s">
        <v>170</v>
      </c>
    </row>
    <row r="44" spans="1:2" x14ac:dyDescent="0.25">
      <c r="A44" t="s">
        <v>165</v>
      </c>
      <c r="B44" t="s">
        <v>170</v>
      </c>
    </row>
    <row r="45" spans="1:2" x14ac:dyDescent="0.25">
      <c r="A45" t="s">
        <v>166</v>
      </c>
      <c r="B45" t="s">
        <v>170</v>
      </c>
    </row>
    <row r="46" spans="1:2" x14ac:dyDescent="0.25">
      <c r="A46" t="s">
        <v>167</v>
      </c>
      <c r="B46" t="s">
        <v>170</v>
      </c>
    </row>
    <row r="47" spans="1:2" x14ac:dyDescent="0.25">
      <c r="A47" t="s">
        <v>168</v>
      </c>
      <c r="B47" t="s">
        <v>170</v>
      </c>
    </row>
    <row r="48" spans="1:2" x14ac:dyDescent="0.25">
      <c r="A48" t="s">
        <v>169</v>
      </c>
      <c r="B48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Pedidos NX</vt:lpstr>
      <vt:lpstr>Hoja1</vt:lpstr>
      <vt:lpstr>Tipos de pedido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 Bardaji</cp:lastModifiedBy>
  <dcterms:created xsi:type="dcterms:W3CDTF">2017-01-07T12:56:03Z</dcterms:created>
  <dcterms:modified xsi:type="dcterms:W3CDTF">2018-03-19T19:52:24Z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